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7220" windowHeight="7410"/>
  </bookViews>
  <sheets>
    <sheet name="Plan1" sheetId="1" r:id="rId1"/>
  </sheets>
  <calcPr calcId="145621"/>
</workbook>
</file>

<file path=xl/calcChain.xml><?xml version="1.0" encoding="utf-8"?>
<calcChain xmlns="http://schemas.openxmlformats.org/spreadsheetml/2006/main">
  <c r="E23" i="1" l="1"/>
  <c r="L95" i="1" l="1"/>
  <c r="K95" i="1"/>
  <c r="J95" i="1"/>
  <c r="I95" i="1"/>
  <c r="H95" i="1"/>
  <c r="G95" i="1"/>
  <c r="F95" i="1"/>
  <c r="E95" i="1"/>
  <c r="L94" i="1"/>
  <c r="K94" i="1"/>
  <c r="J94" i="1"/>
  <c r="I94" i="1"/>
  <c r="H94" i="1"/>
  <c r="G94" i="1"/>
  <c r="F94" i="1"/>
  <c r="E94" i="1"/>
  <c r="L93" i="1"/>
  <c r="K93" i="1"/>
  <c r="J93" i="1"/>
  <c r="I93" i="1"/>
  <c r="H93" i="1"/>
  <c r="G93" i="1"/>
  <c r="F93" i="1"/>
  <c r="E93" i="1"/>
  <c r="L92" i="1"/>
  <c r="K92" i="1"/>
  <c r="J92" i="1"/>
  <c r="I92" i="1"/>
  <c r="H92" i="1"/>
  <c r="G92" i="1"/>
  <c r="F92" i="1"/>
  <c r="E92" i="1"/>
  <c r="E91" i="1"/>
  <c r="E90" i="1"/>
  <c r="L91" i="1"/>
  <c r="K91" i="1"/>
  <c r="J91" i="1"/>
  <c r="I91" i="1"/>
  <c r="H91" i="1"/>
  <c r="G91" i="1"/>
  <c r="F91" i="1"/>
  <c r="L90" i="1"/>
  <c r="K90" i="1"/>
  <c r="J90" i="1"/>
  <c r="I90" i="1"/>
  <c r="H90" i="1"/>
  <c r="G90" i="1"/>
  <c r="F90" i="1"/>
  <c r="L89" i="1"/>
  <c r="K89" i="1"/>
  <c r="J89" i="1"/>
  <c r="I89" i="1"/>
  <c r="H89" i="1"/>
  <c r="G89" i="1"/>
  <c r="F89" i="1"/>
  <c r="E89" i="1"/>
  <c r="L88" i="1"/>
  <c r="K88" i="1"/>
  <c r="J88" i="1"/>
  <c r="I88" i="1"/>
  <c r="H88" i="1"/>
  <c r="G88" i="1"/>
  <c r="F88" i="1"/>
  <c r="E88" i="1"/>
  <c r="L87" i="1"/>
  <c r="K87" i="1"/>
  <c r="J87" i="1"/>
  <c r="I87" i="1"/>
  <c r="H87" i="1"/>
  <c r="G87" i="1"/>
  <c r="F87" i="1"/>
  <c r="E87" i="1"/>
  <c r="L86" i="1"/>
  <c r="K86" i="1"/>
  <c r="J86" i="1"/>
  <c r="I86" i="1"/>
  <c r="H86" i="1"/>
  <c r="G86" i="1"/>
  <c r="F86" i="1"/>
  <c r="E86" i="1"/>
  <c r="L85" i="1"/>
  <c r="K85" i="1"/>
  <c r="J85" i="1"/>
  <c r="I85" i="1"/>
  <c r="H85" i="1"/>
  <c r="G85" i="1"/>
  <c r="F85" i="1"/>
  <c r="E85" i="1"/>
  <c r="L84" i="1"/>
  <c r="K84" i="1"/>
  <c r="J84" i="1"/>
  <c r="I84" i="1"/>
  <c r="H84" i="1"/>
  <c r="G84" i="1"/>
  <c r="F84" i="1"/>
  <c r="E84" i="1"/>
  <c r="L83" i="1"/>
  <c r="K83" i="1"/>
  <c r="J83" i="1"/>
  <c r="I83" i="1"/>
  <c r="H83" i="1"/>
  <c r="G83" i="1"/>
  <c r="F83" i="1"/>
  <c r="E83" i="1"/>
  <c r="L82" i="1"/>
  <c r="K82" i="1"/>
  <c r="J82" i="1"/>
  <c r="I82" i="1"/>
  <c r="H82" i="1"/>
  <c r="G82" i="1"/>
  <c r="F82" i="1"/>
  <c r="E82" i="1"/>
  <c r="L81" i="1"/>
  <c r="K81" i="1"/>
  <c r="J81" i="1"/>
  <c r="I81" i="1"/>
  <c r="H81" i="1"/>
  <c r="G81" i="1"/>
  <c r="F81" i="1"/>
  <c r="E81" i="1"/>
  <c r="L80" i="1"/>
  <c r="K80" i="1"/>
  <c r="J80" i="1"/>
  <c r="I80" i="1"/>
  <c r="H80" i="1"/>
  <c r="G80" i="1"/>
  <c r="F80" i="1"/>
  <c r="E80" i="1"/>
  <c r="L79" i="1"/>
  <c r="K79" i="1"/>
  <c r="J79" i="1"/>
  <c r="I79" i="1"/>
  <c r="H79" i="1"/>
  <c r="G79" i="1"/>
  <c r="F79" i="1"/>
  <c r="E79" i="1"/>
  <c r="L78" i="1"/>
  <c r="J78" i="1"/>
  <c r="H78" i="1"/>
  <c r="K78" i="1"/>
  <c r="I78" i="1"/>
  <c r="G78" i="1"/>
  <c r="F78" i="1"/>
  <c r="E78" i="1"/>
  <c r="L77" i="1"/>
  <c r="K77" i="1"/>
  <c r="J77" i="1"/>
  <c r="I77" i="1"/>
  <c r="H77" i="1"/>
  <c r="G77" i="1"/>
  <c r="F77" i="1"/>
  <c r="E77" i="1"/>
  <c r="L68" i="1"/>
  <c r="K68" i="1"/>
  <c r="J68" i="1"/>
  <c r="I68" i="1"/>
  <c r="H68" i="1"/>
  <c r="G68" i="1"/>
  <c r="F68" i="1"/>
  <c r="E68" i="1"/>
  <c r="L67" i="1"/>
  <c r="K67" i="1"/>
  <c r="J67" i="1"/>
  <c r="I67" i="1"/>
  <c r="H67" i="1"/>
  <c r="G67" i="1"/>
  <c r="F67" i="1"/>
  <c r="E67" i="1"/>
  <c r="L66" i="1"/>
  <c r="K66" i="1"/>
  <c r="J66" i="1"/>
  <c r="I66" i="1"/>
  <c r="H66" i="1"/>
  <c r="G66" i="1"/>
  <c r="F66" i="1"/>
  <c r="E66" i="1"/>
  <c r="L65" i="1"/>
  <c r="K65" i="1"/>
  <c r="J65" i="1"/>
  <c r="I65" i="1"/>
  <c r="H65" i="1"/>
  <c r="G65" i="1"/>
  <c r="F65" i="1"/>
  <c r="E65" i="1"/>
  <c r="L64" i="1"/>
  <c r="K64" i="1"/>
  <c r="J64" i="1"/>
  <c r="I64" i="1"/>
  <c r="H64" i="1"/>
  <c r="G64" i="1"/>
  <c r="F64" i="1"/>
  <c r="E64" i="1"/>
  <c r="L63" i="1"/>
  <c r="K63" i="1"/>
  <c r="J63" i="1"/>
  <c r="I63" i="1"/>
  <c r="H63" i="1"/>
  <c r="G63" i="1"/>
  <c r="F63" i="1"/>
  <c r="E63" i="1"/>
  <c r="L62" i="1"/>
  <c r="K62" i="1"/>
  <c r="J62" i="1"/>
  <c r="I62" i="1"/>
  <c r="H62" i="1"/>
  <c r="G62" i="1"/>
  <c r="F62" i="1"/>
  <c r="E62" i="1"/>
  <c r="L61" i="1"/>
  <c r="K61" i="1"/>
  <c r="J61" i="1"/>
  <c r="I61" i="1"/>
  <c r="H61" i="1"/>
  <c r="G61" i="1"/>
  <c r="F61" i="1"/>
  <c r="E61" i="1"/>
  <c r="L60" i="1"/>
  <c r="K60" i="1"/>
  <c r="K59" i="1"/>
  <c r="J60" i="1"/>
  <c r="I60" i="1"/>
  <c r="H60" i="1"/>
  <c r="G60" i="1"/>
  <c r="F60" i="1"/>
  <c r="E60" i="1"/>
  <c r="L59" i="1"/>
  <c r="J59" i="1"/>
  <c r="I59" i="1"/>
  <c r="H59" i="1"/>
  <c r="G59" i="1"/>
  <c r="F59" i="1"/>
  <c r="E59" i="1"/>
  <c r="L58" i="1"/>
  <c r="K58" i="1"/>
  <c r="J58" i="1"/>
  <c r="J57" i="1"/>
  <c r="J56" i="1"/>
  <c r="J55" i="1"/>
  <c r="J54" i="1"/>
  <c r="I58" i="1"/>
  <c r="I57" i="1"/>
  <c r="I56" i="1"/>
  <c r="I55" i="1"/>
  <c r="I54" i="1"/>
  <c r="H58" i="1"/>
  <c r="G58" i="1"/>
  <c r="G57" i="1"/>
  <c r="G56" i="1"/>
  <c r="G55" i="1"/>
  <c r="F58" i="1"/>
  <c r="F57" i="1"/>
  <c r="F56" i="1"/>
  <c r="F55" i="1"/>
  <c r="E58" i="1"/>
  <c r="E57" i="1"/>
  <c r="E56" i="1"/>
  <c r="E55" i="1"/>
  <c r="H53" i="1"/>
  <c r="H52" i="1"/>
  <c r="H51" i="1"/>
  <c r="H50" i="1"/>
  <c r="G54" i="1"/>
  <c r="F54" i="1"/>
  <c r="E54" i="1"/>
  <c r="J53" i="1"/>
  <c r="I53" i="1"/>
  <c r="G53" i="1"/>
  <c r="F53" i="1"/>
  <c r="E53" i="1"/>
  <c r="L52" i="1"/>
  <c r="K52" i="1"/>
  <c r="J52" i="1"/>
  <c r="I52" i="1"/>
  <c r="G52" i="1"/>
  <c r="F52" i="1"/>
  <c r="E52" i="1"/>
  <c r="K51" i="1"/>
  <c r="J51" i="1"/>
  <c r="I51" i="1"/>
  <c r="G51" i="1"/>
  <c r="F51" i="1"/>
  <c r="E51" i="1"/>
  <c r="J50" i="1"/>
  <c r="I50" i="1"/>
  <c r="G50" i="1"/>
  <c r="F50" i="1"/>
  <c r="E50" i="1"/>
  <c r="J49" i="1"/>
  <c r="I49" i="1"/>
  <c r="G49" i="1"/>
  <c r="F49" i="1"/>
  <c r="E49" i="1"/>
  <c r="L57" i="1"/>
  <c r="K57" i="1"/>
  <c r="H57" i="1"/>
  <c r="L56" i="1"/>
  <c r="K56" i="1"/>
  <c r="H56" i="1"/>
  <c r="L55" i="1"/>
  <c r="K55" i="1"/>
  <c r="H55" i="1"/>
  <c r="L54" i="1"/>
  <c r="K54" i="1"/>
  <c r="H54" i="1"/>
  <c r="L53" i="1"/>
  <c r="K53" i="1"/>
  <c r="L51" i="1"/>
  <c r="L50" i="1"/>
  <c r="K50" i="1"/>
  <c r="L42" i="1" l="1"/>
  <c r="K42" i="1"/>
  <c r="J42" i="1"/>
  <c r="I42" i="1"/>
  <c r="H42" i="1"/>
  <c r="G42" i="1"/>
  <c r="F42" i="1"/>
  <c r="E42" i="1"/>
  <c r="L41" i="1"/>
  <c r="K41" i="1"/>
  <c r="J41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H41" i="1"/>
  <c r="G41" i="1"/>
  <c r="F41" i="1"/>
  <c r="E41" i="1"/>
  <c r="L40" i="1"/>
  <c r="K40" i="1"/>
  <c r="J40" i="1"/>
  <c r="H40" i="1"/>
  <c r="G40" i="1"/>
  <c r="F40" i="1"/>
  <c r="E40" i="1"/>
  <c r="L39" i="1"/>
  <c r="K39" i="1"/>
  <c r="J39" i="1"/>
  <c r="H39" i="1"/>
  <c r="G39" i="1"/>
  <c r="F39" i="1"/>
  <c r="E39" i="1"/>
  <c r="L38" i="1"/>
  <c r="K38" i="1"/>
  <c r="J38" i="1"/>
  <c r="H38" i="1"/>
  <c r="G38" i="1"/>
  <c r="F38" i="1"/>
  <c r="E38" i="1"/>
  <c r="L37" i="1"/>
  <c r="K37" i="1"/>
  <c r="J37" i="1"/>
  <c r="H37" i="1"/>
  <c r="G37" i="1"/>
  <c r="F37" i="1"/>
  <c r="E37" i="1"/>
  <c r="L36" i="1"/>
  <c r="K36" i="1"/>
  <c r="J36" i="1"/>
  <c r="H36" i="1"/>
  <c r="G36" i="1"/>
  <c r="F36" i="1"/>
  <c r="E36" i="1"/>
  <c r="L35" i="1"/>
  <c r="K35" i="1"/>
  <c r="J35" i="1"/>
  <c r="H35" i="1"/>
  <c r="G35" i="1"/>
  <c r="F35" i="1"/>
  <c r="E35" i="1"/>
  <c r="L34" i="1"/>
  <c r="L33" i="1"/>
  <c r="K34" i="1"/>
  <c r="J34" i="1"/>
  <c r="H34" i="1"/>
  <c r="G34" i="1"/>
  <c r="F34" i="1"/>
  <c r="E34" i="1"/>
  <c r="K33" i="1"/>
  <c r="J33" i="1"/>
  <c r="H33" i="1"/>
  <c r="G33" i="1"/>
  <c r="F33" i="1"/>
  <c r="E33" i="1"/>
  <c r="K136" i="1"/>
  <c r="K132" i="1"/>
  <c r="K131" i="1"/>
  <c r="G119" i="1"/>
  <c r="I118" i="1"/>
  <c r="G118" i="1"/>
  <c r="I110" i="1"/>
  <c r="G110" i="1"/>
  <c r="I117" i="1"/>
  <c r="G117" i="1"/>
  <c r="I109" i="1"/>
  <c r="G109" i="1"/>
  <c r="G108" i="1"/>
  <c r="I107" i="1"/>
  <c r="I106" i="1"/>
  <c r="G105" i="1"/>
  <c r="I104" i="1"/>
  <c r="I103" i="1"/>
  <c r="G103" i="1"/>
  <c r="L76" i="1"/>
  <c r="J76" i="1"/>
  <c r="I76" i="1"/>
  <c r="H76" i="1"/>
  <c r="G76" i="1"/>
  <c r="F76" i="1"/>
  <c r="E76" i="1"/>
  <c r="K76" i="1"/>
  <c r="L49" i="1"/>
  <c r="K49" i="1"/>
  <c r="H49" i="1"/>
  <c r="L32" i="1"/>
  <c r="K32" i="1"/>
  <c r="J32" i="1"/>
  <c r="H32" i="1"/>
  <c r="G32" i="1"/>
  <c r="F32" i="1"/>
  <c r="E32" i="1"/>
  <c r="L31" i="1"/>
  <c r="K31" i="1"/>
  <c r="J31" i="1"/>
  <c r="H31" i="1"/>
  <c r="G31" i="1"/>
  <c r="F31" i="1"/>
  <c r="E31" i="1"/>
  <c r="L30" i="1"/>
  <c r="K30" i="1"/>
  <c r="J30" i="1"/>
  <c r="H30" i="1"/>
  <c r="G30" i="1"/>
  <c r="F30" i="1"/>
  <c r="E30" i="1"/>
  <c r="L29" i="1"/>
  <c r="K29" i="1"/>
  <c r="J29" i="1"/>
  <c r="H29" i="1"/>
  <c r="G29" i="1"/>
  <c r="F29" i="1"/>
  <c r="E29" i="1"/>
  <c r="L28" i="1"/>
  <c r="K28" i="1"/>
  <c r="J28" i="1"/>
  <c r="J27" i="1"/>
  <c r="J26" i="1"/>
  <c r="J25" i="1"/>
  <c r="J24" i="1"/>
  <c r="J23" i="1"/>
  <c r="F23" i="1"/>
  <c r="I28" i="1"/>
  <c r="H28" i="1"/>
  <c r="G28" i="1"/>
  <c r="F28" i="1"/>
  <c r="E28" i="1"/>
  <c r="L27" i="1"/>
  <c r="K27" i="1"/>
  <c r="I27" i="1"/>
  <c r="H27" i="1"/>
  <c r="L26" i="1"/>
  <c r="L25" i="1"/>
  <c r="L24" i="1"/>
  <c r="K26" i="1"/>
  <c r="K25" i="1"/>
  <c r="H26" i="1"/>
  <c r="G27" i="1"/>
  <c r="F27" i="1"/>
  <c r="E27" i="1"/>
  <c r="I26" i="1"/>
  <c r="G26" i="1"/>
  <c r="F26" i="1"/>
  <c r="E26" i="1"/>
  <c r="I25" i="1"/>
  <c r="H25" i="1"/>
  <c r="G25" i="1"/>
  <c r="F25" i="1"/>
  <c r="E25" i="1"/>
  <c r="K24" i="1"/>
  <c r="I24" i="1"/>
  <c r="H24" i="1"/>
  <c r="G24" i="1"/>
  <c r="F24" i="1"/>
  <c r="E24" i="1"/>
  <c r="L23" i="1"/>
  <c r="K23" i="1"/>
  <c r="I23" i="1"/>
  <c r="H23" i="1"/>
  <c r="G23" i="1"/>
</calcChain>
</file>

<file path=xl/sharedStrings.xml><?xml version="1.0" encoding="utf-8"?>
<sst xmlns="http://schemas.openxmlformats.org/spreadsheetml/2006/main" count="320" uniqueCount="117">
  <si>
    <t>Faturamento - 12 Meses</t>
  </si>
  <si>
    <t>a)</t>
  </si>
  <si>
    <t>Até 180.00,00</t>
  </si>
  <si>
    <t xml:space="preserve">b) </t>
  </si>
  <si>
    <t>De 180.000,01</t>
  </si>
  <si>
    <t>a</t>
  </si>
  <si>
    <t>Serviço Sem Funcionario</t>
  </si>
  <si>
    <t>Serviço Com Funcionario até 10</t>
  </si>
  <si>
    <t>Serv. + Com. Sem Funcionario</t>
  </si>
  <si>
    <t>Comercio Sem Funcionario</t>
  </si>
  <si>
    <t>Comercio Funcionario até 10</t>
  </si>
  <si>
    <t>Com + Ind Sem Funcionario</t>
  </si>
  <si>
    <t>Serv. + Com. Funcionario até 10</t>
  </si>
  <si>
    <t>Com + Ind. Funcionario até 10</t>
  </si>
  <si>
    <t>HONORÁRIOS MENSAIS</t>
  </si>
  <si>
    <t>PLANILHA 01</t>
  </si>
  <si>
    <t>c)</t>
  </si>
  <si>
    <t xml:space="preserve">a </t>
  </si>
  <si>
    <t>d)</t>
  </si>
  <si>
    <t>De 540.000,01</t>
  </si>
  <si>
    <t>e)</t>
  </si>
  <si>
    <t>De 720.000,01</t>
  </si>
  <si>
    <t>f)</t>
  </si>
  <si>
    <t>g)</t>
  </si>
  <si>
    <t>De 900.000,01</t>
  </si>
  <si>
    <t>De 1.080.000,01</t>
  </si>
  <si>
    <t>De 360.000,01</t>
  </si>
  <si>
    <t>h)</t>
  </si>
  <si>
    <t>De 1.260.000,01</t>
  </si>
  <si>
    <t>i)</t>
  </si>
  <si>
    <t>De 1.440.000,01</t>
  </si>
  <si>
    <t>j)</t>
  </si>
  <si>
    <t>De 1.620.000,01</t>
  </si>
  <si>
    <t>k)</t>
  </si>
  <si>
    <t>De 1.800.000,01</t>
  </si>
  <si>
    <t>l)</t>
  </si>
  <si>
    <t>De 1.980.000,01</t>
  </si>
  <si>
    <t>m)</t>
  </si>
  <si>
    <t>De 2.160.000,01</t>
  </si>
  <si>
    <t>n)</t>
  </si>
  <si>
    <t>De 2.340.000,01</t>
  </si>
  <si>
    <t>o)</t>
  </si>
  <si>
    <t>De 2.520.000,01</t>
  </si>
  <si>
    <t>p)</t>
  </si>
  <si>
    <t>De 2.700.000,01</t>
  </si>
  <si>
    <t>q)</t>
  </si>
  <si>
    <t>De 2.880.000,01</t>
  </si>
  <si>
    <t>r)</t>
  </si>
  <si>
    <t>De 3.060.000,01</t>
  </si>
  <si>
    <t>s)</t>
  </si>
  <si>
    <t>De 3.240.000,01</t>
  </si>
  <si>
    <t>t)</t>
  </si>
  <si>
    <t>De 3.420.000,01</t>
  </si>
  <si>
    <t>PLANILHA ORIENTATIVA PARA COBRANÇA DE HONORÁRIOS</t>
  </si>
  <si>
    <t>OBSERVAÇÃO</t>
  </si>
  <si>
    <t xml:space="preserve">sua atividade e dos serviços prestados. A presente planilha deve ser utilizada como parâmetro, para evitar o </t>
  </si>
  <si>
    <t>aviltamento entre os próprios profissionais e tem como objetivo principal, informar aos contabilistas, os custos</t>
  </si>
  <si>
    <t>mínimos decorrentes de nossa atividade contábil, e propor desta forma, uma sugestão de honorários. Lembrando</t>
  </si>
  <si>
    <t xml:space="preserve">que cada Contabilista, na hora de fixar os seus honorários contábeis,deverá levar em conta alguns fatores básicos </t>
  </si>
  <si>
    <t>a nossa atividade: 1 - Complexidade do Serviços; 2 - Tempo na execução do mesmo; 3 - Potencial do Cliente;</t>
  </si>
  <si>
    <t>4 - Responsabilidade decorrente da execução do serviço.</t>
  </si>
  <si>
    <t>O honorário é livre para cada estabelecimento, a ser fixado pelo Profissional, dependendo da</t>
  </si>
  <si>
    <t xml:space="preserve">SIMPLES NACIONAL </t>
  </si>
  <si>
    <t xml:space="preserve">o valor de </t>
  </si>
  <si>
    <t>Acima de 10 funcionarios, para cada funcionario registado será acrescido no honorário mensal</t>
  </si>
  <si>
    <t>LUCRO PRESUMIDO, ISEENTO E IMUNES</t>
  </si>
  <si>
    <t>PLANILHA 02</t>
  </si>
  <si>
    <t>PLANILHA 03</t>
  </si>
  <si>
    <t>LUCRO REAL</t>
  </si>
  <si>
    <t>PLANILHA 04</t>
  </si>
  <si>
    <t>LEGALIZAÇÕES DE EMPRESAS</t>
  </si>
  <si>
    <t>CONSTITUIÇÃO E ALTERAÇÃO DE EMPRESAS</t>
  </si>
  <si>
    <t>Registro Empresário</t>
  </si>
  <si>
    <t>Sociedade Limitada</t>
  </si>
  <si>
    <t>Sociedade Estatutária</t>
  </si>
  <si>
    <t>Completa (JUCEMG (Federal + Estadual + Prefeitura)</t>
  </si>
  <si>
    <t>b)</t>
  </si>
  <si>
    <t>Transformação de Empresa Individual p/Sociedade Ltda</t>
  </si>
  <si>
    <t>Transformação de Empresa de Sociedade p/Individual</t>
  </si>
  <si>
    <t>Transformação de Empresa de Sociedade p/Eireli</t>
  </si>
  <si>
    <t>A combinar</t>
  </si>
  <si>
    <t xml:space="preserve">e) </t>
  </si>
  <si>
    <t>Alteração de Firma Individual (Endereço e etc)</t>
  </si>
  <si>
    <t>Abertura de Filial (Sociedade e Firma Individual)</t>
  </si>
  <si>
    <t>As taxas de expediente não estam incluse no preço acima</t>
  </si>
  <si>
    <t>Os Serviços de Projeto de Corpo de Bombeiros CREA, COREMINAS e outros serão pagas a parte</t>
  </si>
  <si>
    <t>PLANILHA 05</t>
  </si>
  <si>
    <t>BAIXAS DE EMPRESAS</t>
  </si>
  <si>
    <t>PLANILHA 06</t>
  </si>
  <si>
    <t>MICRO EMPREENDEDOR INDIVIDUAL - MEI</t>
  </si>
  <si>
    <t>I)</t>
  </si>
  <si>
    <t>Serviços que devem ser exercidos pelos escritorios contábeis, enquadrados no Simples Nacional, a títulos gratuito;</t>
  </si>
  <si>
    <t>Inscrição</t>
  </si>
  <si>
    <t>À opção de que trata o art.18-A da Lei Complementar nº 123/2006 (apção pelo recolhimento dos impostos e contribuições</t>
  </si>
  <si>
    <t>abrangidos pelo Simples Nacional em valores fixos mensais).</t>
  </si>
  <si>
    <t>Á primeira declaração anual simplificda do microempreendedor individual.</t>
  </si>
  <si>
    <t>II)</t>
  </si>
  <si>
    <t>SERVIÇOS NÃO GRATUITOS</t>
  </si>
  <si>
    <t>Valor Mensal</t>
  </si>
  <si>
    <t>Escrituração Contábil (Facultativo)</t>
  </si>
  <si>
    <t>Serviços Trabalhistas (Confecção de Folha de Pagamento e Guias) com Escrituração Contábil</t>
  </si>
  <si>
    <t>PLANILHA 07</t>
  </si>
  <si>
    <t>DEPARTAMENTO PESSOAL - EMPREGADA DOMÉSTICA</t>
  </si>
  <si>
    <t>Serviços Trabalhistas (com impressão de Recibo de Pgto + GFIP + GPS + FGTS)</t>
  </si>
  <si>
    <t>Transformação de MEI em empresa Individual</t>
  </si>
  <si>
    <t>BASE CÁLCULO</t>
  </si>
  <si>
    <t>Alteração de Sociedade (Endereço,Admisão Socios,etc)</t>
  </si>
  <si>
    <t>BAIXA DE EMPRESA</t>
  </si>
  <si>
    <t>Filial (Sociedade e Firma Individual)</t>
  </si>
  <si>
    <t>Micro Empreenderor Individual - MEI</t>
  </si>
  <si>
    <t>u)</t>
  </si>
  <si>
    <t>A cima de R$ 3.600.000,00</t>
  </si>
  <si>
    <t>SINDICATO DOS CONTABILISTAS DE ITUIUTBA</t>
  </si>
  <si>
    <t>Rua Vinte e Oito, 821, Centro, Ituiutaba - Minas Gerais</t>
  </si>
  <si>
    <t xml:space="preserve">CEP 38.300-082 - (34)3261-4016 </t>
  </si>
  <si>
    <t>e-mail: sinconi@netsite.com.br</t>
  </si>
  <si>
    <t>CNPJ: 21.289.269/0001-00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</si>
</sst>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164" formatCode="&quot;R$&quot;\ #,##0.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21"/>
      <color theme="1"/>
      <name val="Arial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 style="slantDashDot">
        <color auto="1"/>
      </left>
      <right/>
      <top style="slantDashDot">
        <color auto="1"/>
      </top>
      <bottom style="hair">
        <color auto="1"/>
      </bottom>
      <diagonal/>
    </border>
    <border>
      <left/>
      <right style="hair">
        <color auto="1"/>
      </right>
      <top style="slantDashDot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hair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Protection="1"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0" fillId="0" borderId="13" xfId="0" applyBorder="1" applyProtection="1">
      <protection hidden="1"/>
    </xf>
    <xf numFmtId="4" fontId="2" fillId="1" borderId="14" xfId="0" applyNumberFormat="1" applyFont="1" applyFill="1" applyBorder="1" applyAlignment="1" applyProtection="1">
      <alignment horizontal="center" vertical="center"/>
      <protection hidden="1"/>
    </xf>
    <xf numFmtId="4" fontId="2" fillId="0" borderId="13" xfId="0" applyNumberFormat="1" applyFont="1" applyBorder="1" applyAlignment="1" applyProtection="1">
      <alignment horizontal="center" vertical="center"/>
      <protection hidden="1"/>
    </xf>
    <xf numFmtId="4" fontId="2" fillId="0" borderId="14" xfId="0" applyNumberFormat="1" applyFont="1" applyBorder="1" applyAlignment="1" applyProtection="1">
      <alignment horizontal="left" vertical="center"/>
      <protection hidden="1"/>
    </xf>
    <xf numFmtId="164" fontId="3" fillId="0" borderId="14" xfId="0" applyNumberFormat="1" applyFont="1" applyBorder="1" applyAlignment="1" applyProtection="1">
      <alignment horizontal="center" vertical="distributed"/>
      <protection hidden="1"/>
    </xf>
    <xf numFmtId="164" fontId="3" fillId="0" borderId="15" xfId="0" applyNumberFormat="1" applyFont="1" applyBorder="1" applyAlignment="1" applyProtection="1">
      <alignment horizontal="center" vertical="distributed"/>
      <protection hidden="1"/>
    </xf>
    <xf numFmtId="4" fontId="2" fillId="0" borderId="14" xfId="0" applyNumberFormat="1" applyFont="1" applyBorder="1" applyAlignment="1" applyProtection="1">
      <alignment horizontal="center" vertical="center"/>
      <protection hidden="1"/>
    </xf>
    <xf numFmtId="4" fontId="2" fillId="0" borderId="16" xfId="0" applyNumberFormat="1" applyFont="1" applyBorder="1" applyAlignment="1" applyProtection="1">
      <alignment horizontal="center" vertical="center"/>
      <protection hidden="1"/>
    </xf>
    <xf numFmtId="4" fontId="2" fillId="0" borderId="17" xfId="0" applyNumberFormat="1" applyFont="1" applyBorder="1" applyAlignment="1" applyProtection="1">
      <alignment horizontal="left" vertical="center"/>
      <protection hidden="1"/>
    </xf>
    <xf numFmtId="4" fontId="2" fillId="0" borderId="17" xfId="0" applyNumberFormat="1" applyFont="1" applyBorder="1" applyAlignment="1" applyProtection="1">
      <alignment horizontal="center" vertical="center"/>
      <protection hidden="1"/>
    </xf>
    <xf numFmtId="4" fontId="2" fillId="0" borderId="23" xfId="0" applyNumberFormat="1" applyFont="1" applyBorder="1" applyAlignment="1" applyProtection="1">
      <alignment horizontal="left" vertical="center"/>
      <protection hidden="1"/>
    </xf>
    <xf numFmtId="8" fontId="2" fillId="0" borderId="23" xfId="0" applyNumberFormat="1" applyFont="1" applyBorder="1" applyProtection="1">
      <protection hidden="1"/>
    </xf>
    <xf numFmtId="0" fontId="2" fillId="0" borderId="23" xfId="0" applyFont="1" applyBorder="1" applyProtection="1">
      <protection hidden="1"/>
    </xf>
    <xf numFmtId="0" fontId="2" fillId="0" borderId="24" xfId="0" applyFont="1" applyBorder="1" applyProtection="1">
      <protection hidden="1"/>
    </xf>
    <xf numFmtId="4" fontId="2" fillId="0" borderId="0" xfId="0" applyNumberFormat="1" applyFont="1" applyAlignment="1" applyProtection="1">
      <alignment horizontal="center" vertical="center"/>
      <protection hidden="1"/>
    </xf>
    <xf numFmtId="4" fontId="2" fillId="0" borderId="0" xfId="0" applyNumberFormat="1" applyFont="1" applyAlignment="1" applyProtection="1">
      <alignment horizontal="left" vertical="center"/>
      <protection hidden="1"/>
    </xf>
    <xf numFmtId="4" fontId="2" fillId="0" borderId="28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0" fillId="0" borderId="24" xfId="0" applyBorder="1" applyProtection="1"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4" fontId="2" fillId="0" borderId="0" xfId="0" applyNumberFormat="1" applyFont="1" applyBorder="1" applyAlignment="1" applyProtection="1">
      <alignment horizontal="left" vertical="center"/>
      <protection hidden="1"/>
    </xf>
    <xf numFmtId="8" fontId="2" fillId="0" borderId="0" xfId="0" applyNumberFormat="1" applyFont="1" applyBorder="1" applyProtection="1">
      <protection hidden="1"/>
    </xf>
    <xf numFmtId="0" fontId="2" fillId="0" borderId="0" xfId="0" applyFont="1" applyBorder="1" applyProtection="1">
      <protection hidden="1"/>
    </xf>
    <xf numFmtId="0" fontId="9" fillId="0" borderId="13" xfId="0" applyFont="1" applyBorder="1" applyAlignment="1" applyProtection="1">
      <alignment vertical="center"/>
      <protection hidden="1"/>
    </xf>
    <xf numFmtId="0" fontId="2" fillId="0" borderId="13" xfId="0" applyFont="1" applyBorder="1" applyProtection="1">
      <protection hidden="1"/>
    </xf>
    <xf numFmtId="0" fontId="2" fillId="1" borderId="14" xfId="0" applyFont="1" applyFill="1" applyBorder="1" applyProtection="1">
      <protection hidden="1"/>
    </xf>
    <xf numFmtId="0" fontId="2" fillId="1" borderId="15" xfId="0" applyFont="1" applyFill="1" applyBorder="1" applyProtection="1">
      <protection hidden="1"/>
    </xf>
    <xf numFmtId="0" fontId="2" fillId="0" borderId="16" xfId="0" applyFont="1" applyBorder="1" applyProtection="1">
      <protection hidden="1"/>
    </xf>
    <xf numFmtId="0" fontId="2" fillId="1" borderId="17" xfId="0" applyFont="1" applyFill="1" applyBorder="1" applyProtection="1">
      <protection hidden="1"/>
    </xf>
    <xf numFmtId="0" fontId="2" fillId="1" borderId="18" xfId="0" applyFont="1" applyFill="1" applyBorder="1" applyProtection="1">
      <protection hidden="1"/>
    </xf>
    <xf numFmtId="0" fontId="2" fillId="0" borderId="0" xfId="0" applyFont="1" applyBorder="1" applyAlignment="1" applyProtection="1">
      <alignment horizontal="left" vertical="center"/>
      <protection hidden="1"/>
    </xf>
    <xf numFmtId="0" fontId="2" fillId="0" borderId="0" xfId="0" applyFont="1" applyProtection="1">
      <protection hidden="1"/>
    </xf>
    <xf numFmtId="0" fontId="9" fillId="0" borderId="13" xfId="0" applyFont="1" applyBorder="1" applyProtection="1">
      <protection hidden="1"/>
    </xf>
    <xf numFmtId="0" fontId="2" fillId="0" borderId="13" xfId="0" applyFont="1" applyBorder="1" applyAlignment="1" applyProtection="1">
      <protection hidden="1"/>
    </xf>
    <xf numFmtId="164" fontId="15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vertical="center"/>
      <protection hidden="1"/>
    </xf>
    <xf numFmtId="164" fontId="2" fillId="0" borderId="17" xfId="0" applyNumberFormat="1" applyFont="1" applyBorder="1" applyAlignment="1" applyProtection="1">
      <alignment horizontal="center" vertical="center"/>
      <protection hidden="1"/>
    </xf>
    <xf numFmtId="0" fontId="2" fillId="0" borderId="18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horizontal="left" vertical="center"/>
      <protection hidden="1"/>
    </xf>
    <xf numFmtId="0" fontId="0" fillId="0" borderId="17" xfId="0" applyBorder="1" applyAlignment="1" applyProtection="1">
      <alignment horizontal="left" vertical="center"/>
      <protection hidden="1"/>
    </xf>
    <xf numFmtId="164" fontId="2" fillId="0" borderId="14" xfId="0" applyNumberFormat="1" applyFont="1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164" fontId="2" fillId="1" borderId="14" xfId="0" applyNumberFormat="1" applyFont="1" applyFill="1" applyBorder="1" applyAlignment="1" applyProtection="1">
      <alignment horizontal="center" vertical="center"/>
      <protection hidden="1"/>
    </xf>
    <xf numFmtId="0" fontId="0" fillId="1" borderId="14" xfId="0" applyFill="1" applyBorder="1" applyAlignment="1" applyProtection="1">
      <alignment horizontal="center" vertical="center"/>
      <protection hidden="1"/>
    </xf>
    <xf numFmtId="0" fontId="0" fillId="0" borderId="17" xfId="0" applyBorder="1" applyAlignment="1" applyProtection="1">
      <alignment vertical="center"/>
      <protection hidden="1"/>
    </xf>
    <xf numFmtId="0" fontId="9" fillId="0" borderId="14" xfId="0" applyFont="1" applyBorder="1" applyAlignment="1" applyProtection="1">
      <alignment vertical="center"/>
      <protection hidden="1"/>
    </xf>
    <xf numFmtId="0" fontId="0" fillId="0" borderId="14" xfId="0" applyBorder="1" applyAlignment="1" applyProtection="1">
      <alignment vertical="center"/>
      <protection hidden="1"/>
    </xf>
    <xf numFmtId="0" fontId="9" fillId="0" borderId="14" xfId="0" applyFont="1" applyBorder="1" applyAlignment="1" applyProtection="1">
      <alignment horizontal="center" vertical="center"/>
      <protection hidden="1"/>
    </xf>
    <xf numFmtId="0" fontId="1" fillId="0" borderId="15" xfId="0" applyFont="1" applyBorder="1" applyAlignment="1" applyProtection="1">
      <alignment horizontal="center" vertical="center"/>
      <protection hidden="1"/>
    </xf>
    <xf numFmtId="0" fontId="0" fillId="0" borderId="18" xfId="0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0" fontId="7" fillId="0" borderId="11" xfId="0" applyFont="1" applyBorder="1" applyAlignment="1" applyProtection="1">
      <alignment horizontal="center" vertical="center"/>
      <protection hidden="1"/>
    </xf>
    <xf numFmtId="0" fontId="2" fillId="0" borderId="11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2" fillId="0" borderId="14" xfId="0" applyFont="1" applyBorder="1" applyAlignment="1" applyProtection="1">
      <alignment vertical="center"/>
      <protection hidden="1"/>
    </xf>
    <xf numFmtId="0" fontId="0" fillId="0" borderId="15" xfId="0" applyBorder="1" applyAlignment="1" applyProtection="1">
      <alignment vertical="center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0" fontId="8" fillId="0" borderId="11" xfId="0" applyFont="1" applyBorder="1" applyAlignment="1" applyProtection="1">
      <alignment horizontal="center" vertical="center"/>
      <protection hidden="1"/>
    </xf>
    <xf numFmtId="0" fontId="8" fillId="0" borderId="12" xfId="0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vertical="center"/>
      <protection hidden="1"/>
    </xf>
    <xf numFmtId="0" fontId="2" fillId="0" borderId="14" xfId="0" applyFont="1" applyBorder="1" applyAlignment="1" applyProtection="1">
      <alignment horizontal="left" vertical="center"/>
      <protection hidden="1"/>
    </xf>
    <xf numFmtId="0" fontId="0" fillId="0" borderId="14" xfId="0" applyBorder="1" applyAlignment="1" applyProtection="1">
      <alignment horizontal="left" vertical="center"/>
      <protection hidden="1"/>
    </xf>
    <xf numFmtId="4" fontId="5" fillId="0" borderId="10" xfId="0" applyNumberFormat="1" applyFont="1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horizontal="center" vertical="center"/>
      <protection hidden="1"/>
    </xf>
    <xf numFmtId="0" fontId="0" fillId="0" borderId="17" xfId="0" applyBorder="1" applyAlignment="1" applyProtection="1">
      <alignment horizontal="center" vertical="center"/>
      <protection hidden="1"/>
    </xf>
    <xf numFmtId="4" fontId="2" fillId="0" borderId="11" xfId="0" applyNumberFormat="1" applyFont="1" applyBorder="1" applyAlignment="1" applyProtection="1">
      <alignment horizontal="left" vertical="center"/>
      <protection hidden="1"/>
    </xf>
    <xf numFmtId="0" fontId="2" fillId="0" borderId="11" xfId="0" applyFont="1" applyBorder="1" applyAlignment="1" applyProtection="1">
      <alignment horizontal="left" vertical="center"/>
      <protection hidden="1"/>
    </xf>
    <xf numFmtId="0" fontId="2" fillId="0" borderId="12" xfId="0" applyFont="1" applyBorder="1" applyAlignment="1" applyProtection="1">
      <alignment horizontal="left" vertical="center"/>
      <protection hidden="1"/>
    </xf>
    <xf numFmtId="4" fontId="2" fillId="0" borderId="17" xfId="0" applyNumberFormat="1" applyFont="1" applyBorder="1" applyAlignment="1" applyProtection="1">
      <alignment horizontal="left" vertical="center"/>
      <protection hidden="1"/>
    </xf>
    <xf numFmtId="0" fontId="2" fillId="0" borderId="18" xfId="0" applyFont="1" applyBorder="1" applyAlignment="1" applyProtection="1">
      <alignment horizontal="left" vertical="center"/>
      <protection hidden="1"/>
    </xf>
    <xf numFmtId="0" fontId="2" fillId="0" borderId="14" xfId="0" applyFont="1" applyBorder="1" applyAlignment="1" applyProtection="1">
      <alignment horizontal="center" vertical="center"/>
      <protection hidden="1"/>
    </xf>
    <xf numFmtId="0" fontId="10" fillId="0" borderId="14" xfId="0" applyFont="1" applyBorder="1" applyAlignment="1" applyProtection="1">
      <alignment horizontal="center" vertical="center"/>
      <protection hidden="1"/>
    </xf>
    <xf numFmtId="0" fontId="10" fillId="0" borderId="15" xfId="0" applyFont="1" applyBorder="1" applyAlignment="1" applyProtection="1">
      <alignment horizontal="center" vertical="center"/>
      <protection hidden="1"/>
    </xf>
    <xf numFmtId="0" fontId="3" fillId="0" borderId="15" xfId="0" applyFont="1" applyBorder="1" applyAlignment="1" applyProtection="1">
      <alignment horizontal="center" vertical="distributed"/>
      <protection hidden="1"/>
    </xf>
    <xf numFmtId="4" fontId="5" fillId="0" borderId="20" xfId="0" applyNumberFormat="1" applyFont="1" applyBorder="1" applyAlignment="1" applyProtection="1">
      <alignment horizontal="center" vertical="center"/>
      <protection hidden="1"/>
    </xf>
    <xf numFmtId="0" fontId="5" fillId="0" borderId="19" xfId="0" applyFont="1" applyBorder="1" applyAlignment="1" applyProtection="1">
      <alignment horizontal="center" vertical="center"/>
      <protection hidden="1"/>
    </xf>
    <xf numFmtId="0" fontId="0" fillId="0" borderId="22" xfId="0" applyBorder="1" applyAlignment="1" applyProtection="1">
      <alignment horizontal="center" vertical="center"/>
      <protection hidden="1"/>
    </xf>
    <xf numFmtId="0" fontId="0" fillId="0" borderId="23" xfId="0" applyBorder="1" applyAlignment="1" applyProtection="1">
      <alignment horizontal="center" vertical="center"/>
      <protection hidden="1"/>
    </xf>
    <xf numFmtId="4" fontId="2" fillId="0" borderId="19" xfId="0" applyNumberFormat="1" applyFont="1" applyBorder="1" applyAlignment="1" applyProtection="1">
      <alignment horizontal="left" vertical="center"/>
      <protection hidden="1"/>
    </xf>
    <xf numFmtId="0" fontId="2" fillId="0" borderId="19" xfId="0" applyFont="1" applyBorder="1" applyAlignment="1" applyProtection="1">
      <alignment horizontal="left" vertical="center"/>
      <protection hidden="1"/>
    </xf>
    <xf numFmtId="0" fontId="2" fillId="0" borderId="21" xfId="0" applyFont="1" applyBorder="1" applyAlignment="1" applyProtection="1">
      <alignment horizontal="left" vertical="center"/>
      <protection hidden="1"/>
    </xf>
    <xf numFmtId="4" fontId="2" fillId="0" borderId="29" xfId="0" applyNumberFormat="1" applyFont="1" applyBorder="1" applyAlignment="1" applyProtection="1">
      <alignment horizontal="left" vertical="center"/>
      <protection hidden="1"/>
    </xf>
    <xf numFmtId="0" fontId="0" fillId="0" borderId="29" xfId="0" applyBorder="1" applyAlignment="1" applyProtection="1">
      <alignment horizontal="left" vertical="center"/>
      <protection hidden="1"/>
    </xf>
    <xf numFmtId="0" fontId="5" fillId="0" borderId="14" xfId="0" applyFont="1" applyBorder="1" applyAlignment="1" applyProtection="1">
      <alignment horizontal="center" vertical="center"/>
      <protection hidden="1"/>
    </xf>
    <xf numFmtId="0" fontId="3" fillId="0" borderId="14" xfId="0" applyFont="1" applyBorder="1" applyAlignment="1" applyProtection="1">
      <alignment horizontal="center" vertical="distributed"/>
      <protection hidden="1"/>
    </xf>
    <xf numFmtId="0" fontId="4" fillId="0" borderId="10" xfId="0" applyFont="1" applyBorder="1" applyAlignment="1" applyProtection="1">
      <alignment horizontal="center" vertical="center"/>
      <protection hidden="1"/>
    </xf>
    <xf numFmtId="0" fontId="4" fillId="0" borderId="11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horizontal="center" vertical="center"/>
      <protection hidden="1"/>
    </xf>
    <xf numFmtId="0" fontId="5" fillId="0" borderId="13" xfId="0" applyFont="1" applyBorder="1" applyAlignment="1" applyProtection="1">
      <alignment horizontal="center" vertical="center"/>
      <protection hidden="1"/>
    </xf>
    <xf numFmtId="0" fontId="7" fillId="0" borderId="25" xfId="0" applyFont="1" applyBorder="1" applyAlignment="1" applyProtection="1">
      <alignment horizontal="center" vertical="center"/>
      <protection hidden="1"/>
    </xf>
    <xf numFmtId="0" fontId="0" fillId="0" borderId="26" xfId="0" applyBorder="1" applyAlignment="1" applyProtection="1">
      <alignment horizontal="center" vertical="center"/>
      <protection hidden="1"/>
    </xf>
    <xf numFmtId="0" fontId="0" fillId="0" borderId="27" xfId="0" applyBorder="1" applyAlignment="1" applyProtection="1">
      <alignment horizontal="center" vertical="center"/>
      <protection hidden="1"/>
    </xf>
    <xf numFmtId="0" fontId="5" fillId="0" borderId="25" xfId="0" applyFont="1" applyBorder="1" applyAlignment="1" applyProtection="1">
      <alignment horizontal="center" vertical="center"/>
      <protection hidden="1"/>
    </xf>
    <xf numFmtId="0" fontId="5" fillId="0" borderId="27" xfId="0" applyFont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0" fillId="0" borderId="4" xfId="0" applyBorder="1" applyAlignment="1" applyProtection="1">
      <alignment horizontal="left" vertical="center"/>
      <protection hidden="1"/>
    </xf>
    <xf numFmtId="0" fontId="6" fillId="0" borderId="5" xfId="0" applyFont="1" applyBorder="1" applyAlignment="1" applyProtection="1">
      <alignment horizontal="left" vertical="center"/>
      <protection hidden="1"/>
    </xf>
    <xf numFmtId="0" fontId="0" fillId="0" borderId="6" xfId="0" applyBorder="1" applyAlignment="1" applyProtection="1">
      <alignment horizontal="left" vertical="center"/>
      <protection hidden="1"/>
    </xf>
    <xf numFmtId="0" fontId="0" fillId="0" borderId="7" xfId="0" applyBorder="1" applyAlignment="1" applyProtection="1">
      <alignment horizontal="left" vertic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vertical="center"/>
      <protection hidden="1"/>
    </xf>
    <xf numFmtId="0" fontId="0" fillId="0" borderId="1" xfId="0" applyBorder="1" applyAlignment="1" applyProtection="1">
      <alignment vertical="center"/>
      <protection hidden="1"/>
    </xf>
    <xf numFmtId="0" fontId="0" fillId="0" borderId="2" xfId="0" applyBorder="1" applyAlignment="1" applyProtection="1">
      <alignment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0</xdr:row>
      <xdr:rowOff>137160</xdr:rowOff>
    </xdr:from>
    <xdr:to>
      <xdr:col>2</xdr:col>
      <xdr:colOff>106680</xdr:colOff>
      <xdr:row>6</xdr:row>
      <xdr:rowOff>45720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137160"/>
          <a:ext cx="131064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6"/>
  <sheetViews>
    <sheetView tabSelected="1" topLeftCell="A13" workbookViewId="0">
      <selection activeCell="L25" sqref="L25"/>
    </sheetView>
  </sheetViews>
  <sheetFormatPr defaultColWidth="8.85546875" defaultRowHeight="15" x14ac:dyDescent="0.25"/>
  <cols>
    <col min="1" max="1" width="2.42578125" style="1" customWidth="1"/>
    <col min="2" max="2" width="15.28515625" style="1" customWidth="1"/>
    <col min="3" max="3" width="2.140625" style="1" customWidth="1"/>
    <col min="4" max="4" width="12.7109375" style="1" customWidth="1"/>
    <col min="5" max="12" width="10" style="1" customWidth="1"/>
    <col min="13" max="16384" width="8.85546875" style="1"/>
  </cols>
  <sheetData>
    <row r="1" spans="1:12" x14ac:dyDescent="0.25">
      <c r="A1" s="107"/>
      <c r="B1" s="107"/>
      <c r="C1" s="107"/>
      <c r="D1" s="104" t="s">
        <v>112</v>
      </c>
      <c r="E1" s="104"/>
      <c r="F1" s="104"/>
      <c r="G1" s="104"/>
      <c r="H1" s="104"/>
      <c r="I1" s="104"/>
      <c r="J1" s="104"/>
      <c r="K1" s="104"/>
      <c r="L1" s="104"/>
    </row>
    <row r="2" spans="1:12" x14ac:dyDescent="0.25">
      <c r="A2" s="107"/>
      <c r="B2" s="107"/>
      <c r="C2" s="107"/>
      <c r="D2" s="104"/>
      <c r="E2" s="104"/>
      <c r="F2" s="104"/>
      <c r="G2" s="104"/>
      <c r="H2" s="104"/>
      <c r="I2" s="104"/>
      <c r="J2" s="104"/>
      <c r="K2" s="104"/>
      <c r="L2" s="104"/>
    </row>
    <row r="3" spans="1:12" ht="15.75" x14ac:dyDescent="0.25">
      <c r="A3" s="107"/>
      <c r="B3" s="107"/>
      <c r="C3" s="107"/>
      <c r="D3" s="105" t="s">
        <v>113</v>
      </c>
      <c r="E3" s="105"/>
      <c r="F3" s="105"/>
      <c r="G3" s="105"/>
      <c r="H3" s="105"/>
      <c r="I3" s="105"/>
      <c r="J3" s="105"/>
      <c r="K3" s="105"/>
      <c r="L3" s="105"/>
    </row>
    <row r="4" spans="1:12" ht="15.75" x14ac:dyDescent="0.25">
      <c r="A4" s="107"/>
      <c r="B4" s="107"/>
      <c r="C4" s="107"/>
      <c r="D4" s="105" t="s">
        <v>114</v>
      </c>
      <c r="E4" s="105"/>
      <c r="F4" s="105"/>
      <c r="G4" s="105"/>
      <c r="H4" s="105"/>
      <c r="I4" s="105"/>
      <c r="J4" s="105"/>
      <c r="K4" s="105"/>
      <c r="L4" s="105"/>
    </row>
    <row r="5" spans="1:12" x14ac:dyDescent="0.25">
      <c r="A5" s="107"/>
      <c r="B5" s="107"/>
      <c r="C5" s="107"/>
      <c r="D5" s="106" t="s">
        <v>115</v>
      </c>
      <c r="E5" s="106"/>
      <c r="F5" s="106"/>
      <c r="G5" s="106"/>
      <c r="H5" s="106"/>
      <c r="I5" s="106"/>
      <c r="J5" s="106"/>
      <c r="K5" s="106"/>
      <c r="L5" s="106"/>
    </row>
    <row r="6" spans="1:12" x14ac:dyDescent="0.25">
      <c r="A6" s="107"/>
      <c r="B6" s="107"/>
      <c r="C6" s="107"/>
      <c r="D6" s="106" t="s">
        <v>116</v>
      </c>
      <c r="E6" s="106"/>
      <c r="F6" s="106"/>
      <c r="G6" s="106"/>
      <c r="H6" s="106"/>
      <c r="I6" s="106"/>
      <c r="J6" s="106"/>
      <c r="K6" s="106"/>
      <c r="L6" s="106"/>
    </row>
    <row r="7" spans="1:12" x14ac:dyDescent="0.25">
      <c r="A7" s="107"/>
      <c r="B7" s="107"/>
      <c r="C7" s="107"/>
      <c r="D7" s="2"/>
      <c r="E7" s="2"/>
      <c r="F7" s="2"/>
      <c r="G7" s="2"/>
      <c r="H7" s="2"/>
      <c r="I7" s="2"/>
      <c r="J7" s="2"/>
      <c r="K7" s="2"/>
      <c r="L7" s="2"/>
    </row>
    <row r="8" spans="1:12" x14ac:dyDescent="0.25">
      <c r="A8" s="44" t="s">
        <v>53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</row>
    <row r="9" spans="1:12" x14ac:dyDescent="0.25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</row>
    <row r="10" spans="1:12" ht="18" customHeight="1" thickBot="1" x14ac:dyDescent="0.3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ht="15.75" x14ac:dyDescent="0.25">
      <c r="A11" s="114" t="s">
        <v>54</v>
      </c>
      <c r="B11" s="115"/>
      <c r="C11" s="116" t="s">
        <v>61</v>
      </c>
      <c r="D11" s="117"/>
      <c r="E11" s="117"/>
      <c r="F11" s="117"/>
      <c r="G11" s="117"/>
      <c r="H11" s="117"/>
      <c r="I11" s="117"/>
      <c r="J11" s="117"/>
      <c r="K11" s="117"/>
      <c r="L11" s="118"/>
    </row>
    <row r="12" spans="1:12" x14ac:dyDescent="0.25">
      <c r="A12" s="108" t="s">
        <v>55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10"/>
    </row>
    <row r="13" spans="1:12" x14ac:dyDescent="0.25">
      <c r="A13" s="108" t="s">
        <v>56</v>
      </c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10"/>
    </row>
    <row r="14" spans="1:12" x14ac:dyDescent="0.25">
      <c r="A14" s="108" t="s">
        <v>57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10"/>
    </row>
    <row r="15" spans="1:12" x14ac:dyDescent="0.25">
      <c r="A15" s="108" t="s">
        <v>58</v>
      </c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10"/>
    </row>
    <row r="16" spans="1:12" x14ac:dyDescent="0.25">
      <c r="A16" s="108" t="s">
        <v>59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10"/>
    </row>
    <row r="17" spans="1:12" ht="15.75" thickBot="1" x14ac:dyDescent="0.3">
      <c r="A17" s="111" t="s">
        <v>60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3"/>
    </row>
    <row r="18" spans="1:12" ht="15.6" thickBot="1" x14ac:dyDescent="0.3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20.25" x14ac:dyDescent="0.25">
      <c r="A19" s="95" t="s">
        <v>14</v>
      </c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7"/>
    </row>
    <row r="20" spans="1:12" ht="18" x14ac:dyDescent="0.25">
      <c r="A20" s="98" t="s">
        <v>15</v>
      </c>
      <c r="B20" s="93"/>
      <c r="C20" s="99" t="s">
        <v>62</v>
      </c>
      <c r="D20" s="100"/>
      <c r="E20" s="100"/>
      <c r="F20" s="100"/>
      <c r="G20" s="100"/>
      <c r="H20" s="100"/>
      <c r="I20" s="101"/>
      <c r="J20" s="102" t="s">
        <v>105</v>
      </c>
      <c r="K20" s="103"/>
      <c r="L20" s="40">
        <v>788</v>
      </c>
    </row>
    <row r="21" spans="1:12" ht="16.5" customHeight="1" x14ac:dyDescent="0.25">
      <c r="A21" s="6"/>
      <c r="B21" s="93" t="s">
        <v>0</v>
      </c>
      <c r="C21" s="50"/>
      <c r="D21" s="50"/>
      <c r="E21" s="94" t="s">
        <v>6</v>
      </c>
      <c r="F21" s="94" t="s">
        <v>7</v>
      </c>
      <c r="G21" s="94" t="s">
        <v>8</v>
      </c>
      <c r="H21" s="94" t="s">
        <v>12</v>
      </c>
      <c r="I21" s="94" t="s">
        <v>9</v>
      </c>
      <c r="J21" s="94" t="s">
        <v>10</v>
      </c>
      <c r="K21" s="94" t="s">
        <v>11</v>
      </c>
      <c r="L21" s="83" t="s">
        <v>13</v>
      </c>
    </row>
    <row r="22" spans="1:12" ht="16.5" customHeight="1" x14ac:dyDescent="0.25">
      <c r="A22" s="6"/>
      <c r="B22" s="7"/>
      <c r="C22" s="7"/>
      <c r="D22" s="7"/>
      <c r="E22" s="94"/>
      <c r="F22" s="94"/>
      <c r="G22" s="94"/>
      <c r="H22" s="94"/>
      <c r="I22" s="94"/>
      <c r="J22" s="94"/>
      <c r="K22" s="94"/>
      <c r="L22" s="83"/>
    </row>
    <row r="23" spans="1:12" ht="16.5" customHeight="1" x14ac:dyDescent="0.25">
      <c r="A23" s="8" t="s">
        <v>1</v>
      </c>
      <c r="B23" s="9" t="s">
        <v>2</v>
      </c>
      <c r="C23" s="7"/>
      <c r="D23" s="7"/>
      <c r="E23" s="10">
        <f>$L$20*50%</f>
        <v>394</v>
      </c>
      <c r="F23" s="10">
        <f>$L$20*75%</f>
        <v>591</v>
      </c>
      <c r="G23" s="10">
        <f>$L$20*60%</f>
        <v>472.79999999999995</v>
      </c>
      <c r="H23" s="10">
        <f>$L$20*90%</f>
        <v>709.2</v>
      </c>
      <c r="I23" s="10">
        <f>$L$20*50%</f>
        <v>394</v>
      </c>
      <c r="J23" s="10">
        <f>$L$20*75%</f>
        <v>591</v>
      </c>
      <c r="K23" s="10">
        <f>$L$20*95%</f>
        <v>748.59999999999991</v>
      </c>
      <c r="L23" s="11">
        <f>$L$20*100%</f>
        <v>788</v>
      </c>
    </row>
    <row r="24" spans="1:12" ht="14.45" x14ac:dyDescent="0.3">
      <c r="A24" s="8" t="s">
        <v>3</v>
      </c>
      <c r="B24" s="9" t="s">
        <v>4</v>
      </c>
      <c r="C24" s="12" t="s">
        <v>5</v>
      </c>
      <c r="D24" s="12">
        <v>360000</v>
      </c>
      <c r="E24" s="10">
        <f>$L$20*55%</f>
        <v>433.40000000000003</v>
      </c>
      <c r="F24" s="10">
        <f>$L$20*80%</f>
        <v>630.40000000000009</v>
      </c>
      <c r="G24" s="10">
        <f>$L$20*65%</f>
        <v>512.20000000000005</v>
      </c>
      <c r="H24" s="10">
        <f>$L$20*95%</f>
        <v>748.59999999999991</v>
      </c>
      <c r="I24" s="10">
        <f>$L$20*55%</f>
        <v>433.40000000000003</v>
      </c>
      <c r="J24" s="10">
        <f>$L$20*80%</f>
        <v>630.40000000000009</v>
      </c>
      <c r="K24" s="10">
        <f>$L$20*100%</f>
        <v>788</v>
      </c>
      <c r="L24" s="11">
        <f>$L$20*105%</f>
        <v>827.40000000000009</v>
      </c>
    </row>
    <row r="25" spans="1:12" ht="14.45" x14ac:dyDescent="0.3">
      <c r="A25" s="8" t="s">
        <v>16</v>
      </c>
      <c r="B25" s="9" t="s">
        <v>26</v>
      </c>
      <c r="C25" s="12" t="s">
        <v>17</v>
      </c>
      <c r="D25" s="12">
        <v>540000</v>
      </c>
      <c r="E25" s="10">
        <f>$L$20*60%</f>
        <v>472.79999999999995</v>
      </c>
      <c r="F25" s="10">
        <f>$L$20*85%</f>
        <v>669.8</v>
      </c>
      <c r="G25" s="10">
        <f>$L$20*70%</f>
        <v>551.59999999999991</v>
      </c>
      <c r="H25" s="10">
        <f>$L$20*100%</f>
        <v>788</v>
      </c>
      <c r="I25" s="10">
        <f>$L$20*60%</f>
        <v>472.79999999999995</v>
      </c>
      <c r="J25" s="10">
        <f>$L$20*85%</f>
        <v>669.8</v>
      </c>
      <c r="K25" s="10">
        <f>$L$20*105%</f>
        <v>827.40000000000009</v>
      </c>
      <c r="L25" s="11">
        <f>$L$20*110%</f>
        <v>866.80000000000007</v>
      </c>
    </row>
    <row r="26" spans="1:12" ht="14.45" x14ac:dyDescent="0.3">
      <c r="A26" s="8" t="s">
        <v>18</v>
      </c>
      <c r="B26" s="9" t="s">
        <v>19</v>
      </c>
      <c r="C26" s="12" t="s">
        <v>5</v>
      </c>
      <c r="D26" s="12">
        <v>720000</v>
      </c>
      <c r="E26" s="10">
        <f>$L$20*65%</f>
        <v>512.20000000000005</v>
      </c>
      <c r="F26" s="10">
        <f>$L$20*90%</f>
        <v>709.2</v>
      </c>
      <c r="G26" s="10">
        <f>$L$20*75%</f>
        <v>591</v>
      </c>
      <c r="H26" s="10">
        <f>$L$20*105%</f>
        <v>827.40000000000009</v>
      </c>
      <c r="I26" s="10">
        <f>$L$20*65%</f>
        <v>512.20000000000005</v>
      </c>
      <c r="J26" s="10">
        <f>$L$20*90%</f>
        <v>709.2</v>
      </c>
      <c r="K26" s="10">
        <f>$L$20*110%</f>
        <v>866.80000000000007</v>
      </c>
      <c r="L26" s="11">
        <f>$L$20*115%</f>
        <v>906.19999999999993</v>
      </c>
    </row>
    <row r="27" spans="1:12" ht="14.45" x14ac:dyDescent="0.3">
      <c r="A27" s="8" t="s">
        <v>20</v>
      </c>
      <c r="B27" s="9" t="s">
        <v>21</v>
      </c>
      <c r="C27" s="12" t="s">
        <v>5</v>
      </c>
      <c r="D27" s="12">
        <v>900000</v>
      </c>
      <c r="E27" s="10">
        <f>$L$20*70%</f>
        <v>551.59999999999991</v>
      </c>
      <c r="F27" s="10">
        <f>$L$20*95%</f>
        <v>748.59999999999991</v>
      </c>
      <c r="G27" s="10">
        <f>$L$20*80%</f>
        <v>630.40000000000009</v>
      </c>
      <c r="H27" s="10">
        <f>$L$20*110%</f>
        <v>866.80000000000007</v>
      </c>
      <c r="I27" s="10">
        <f>$L$20*70%</f>
        <v>551.59999999999991</v>
      </c>
      <c r="J27" s="10">
        <f>$L$20*95%</f>
        <v>748.59999999999991</v>
      </c>
      <c r="K27" s="10">
        <f>$L$20*115%</f>
        <v>906.19999999999993</v>
      </c>
      <c r="L27" s="11">
        <f>$L$20*120%</f>
        <v>945.59999999999991</v>
      </c>
    </row>
    <row r="28" spans="1:12" ht="14.45" x14ac:dyDescent="0.3">
      <c r="A28" s="8" t="s">
        <v>22</v>
      </c>
      <c r="B28" s="9" t="s">
        <v>24</v>
      </c>
      <c r="C28" s="12" t="s">
        <v>5</v>
      </c>
      <c r="D28" s="12">
        <v>1080000</v>
      </c>
      <c r="E28" s="10">
        <f>$L$20*75%</f>
        <v>591</v>
      </c>
      <c r="F28" s="10">
        <f>$L$20*100%</f>
        <v>788</v>
      </c>
      <c r="G28" s="10">
        <f>$L$20*85%</f>
        <v>669.8</v>
      </c>
      <c r="H28" s="10">
        <f>$L$20*115%</f>
        <v>906.19999999999993</v>
      </c>
      <c r="I28" s="10">
        <f>$L$20*75%</f>
        <v>591</v>
      </c>
      <c r="J28" s="10">
        <f>$L$20*100%</f>
        <v>788</v>
      </c>
      <c r="K28" s="10">
        <f>$L$20*120%</f>
        <v>945.59999999999991</v>
      </c>
      <c r="L28" s="11">
        <f>$L$20*125%</f>
        <v>985</v>
      </c>
    </row>
    <row r="29" spans="1:12" ht="14.45" x14ac:dyDescent="0.3">
      <c r="A29" s="8" t="s">
        <v>23</v>
      </c>
      <c r="B29" s="9" t="s">
        <v>25</v>
      </c>
      <c r="C29" s="12" t="s">
        <v>5</v>
      </c>
      <c r="D29" s="12">
        <v>1260000</v>
      </c>
      <c r="E29" s="10">
        <f>$L$20*80%</f>
        <v>630.40000000000009</v>
      </c>
      <c r="F29" s="10">
        <f>$L$20*110%</f>
        <v>866.80000000000007</v>
      </c>
      <c r="G29" s="10">
        <f>$L$20*95%</f>
        <v>748.59999999999991</v>
      </c>
      <c r="H29" s="10">
        <f>$L$20*120%</f>
        <v>945.59999999999991</v>
      </c>
      <c r="I29" s="10">
        <f>$L$20*80%</f>
        <v>630.40000000000009</v>
      </c>
      <c r="J29" s="10">
        <f>$L$20*110%</f>
        <v>866.80000000000007</v>
      </c>
      <c r="K29" s="10">
        <f>$L$20*125%</f>
        <v>985</v>
      </c>
      <c r="L29" s="11">
        <f>$L$20*130%</f>
        <v>1024.4000000000001</v>
      </c>
    </row>
    <row r="30" spans="1:12" ht="14.45" x14ac:dyDescent="0.3">
      <c r="A30" s="8" t="s">
        <v>27</v>
      </c>
      <c r="B30" s="9" t="s">
        <v>28</v>
      </c>
      <c r="C30" s="12" t="s">
        <v>5</v>
      </c>
      <c r="D30" s="12">
        <v>1440000</v>
      </c>
      <c r="E30" s="10">
        <f>$L$20*85%</f>
        <v>669.8</v>
      </c>
      <c r="F30" s="10">
        <f>$L$20*115%</f>
        <v>906.19999999999993</v>
      </c>
      <c r="G30" s="10">
        <f>$L$20*100%</f>
        <v>788</v>
      </c>
      <c r="H30" s="10">
        <f>$L$20*125%</f>
        <v>985</v>
      </c>
      <c r="I30" s="10">
        <f>$L$20*85%</f>
        <v>669.8</v>
      </c>
      <c r="J30" s="10">
        <f>$L$20*115%</f>
        <v>906.19999999999993</v>
      </c>
      <c r="K30" s="10">
        <f>$L$20*130%</f>
        <v>1024.4000000000001</v>
      </c>
      <c r="L30" s="11">
        <f>$L$20*135%</f>
        <v>1063.8000000000002</v>
      </c>
    </row>
    <row r="31" spans="1:12" ht="14.45" x14ac:dyDescent="0.3">
      <c r="A31" s="8" t="s">
        <v>29</v>
      </c>
      <c r="B31" s="9" t="s">
        <v>30</v>
      </c>
      <c r="C31" s="12" t="s">
        <v>5</v>
      </c>
      <c r="D31" s="12">
        <v>1620000</v>
      </c>
      <c r="E31" s="10">
        <f>$L$20*90%</f>
        <v>709.2</v>
      </c>
      <c r="F31" s="10">
        <f>$L$20*120%</f>
        <v>945.59999999999991</v>
      </c>
      <c r="G31" s="10">
        <f>$L$20*105%</f>
        <v>827.40000000000009</v>
      </c>
      <c r="H31" s="10">
        <f>$L$20*130%</f>
        <v>1024.4000000000001</v>
      </c>
      <c r="I31" s="10">
        <f>$L$20*90%</f>
        <v>709.2</v>
      </c>
      <c r="J31" s="10">
        <f>$L$20*120%</f>
        <v>945.59999999999991</v>
      </c>
      <c r="K31" s="10">
        <f>$L$20*135%</f>
        <v>1063.8000000000002</v>
      </c>
      <c r="L31" s="11">
        <f>$L$20*140%</f>
        <v>1103.1999999999998</v>
      </c>
    </row>
    <row r="32" spans="1:12" ht="14.45" x14ac:dyDescent="0.3">
      <c r="A32" s="8" t="s">
        <v>31</v>
      </c>
      <c r="B32" s="9" t="s">
        <v>32</v>
      </c>
      <c r="C32" s="12" t="s">
        <v>5</v>
      </c>
      <c r="D32" s="12">
        <v>1800000</v>
      </c>
      <c r="E32" s="10">
        <f>$L$20*95%</f>
        <v>748.59999999999991</v>
      </c>
      <c r="F32" s="10">
        <f>$L$20*125%</f>
        <v>985</v>
      </c>
      <c r="G32" s="10">
        <f>$L$20*110%</f>
        <v>866.80000000000007</v>
      </c>
      <c r="H32" s="10">
        <f>$L$20*135%</f>
        <v>1063.8000000000002</v>
      </c>
      <c r="I32" s="10">
        <f>$L$20*95%</f>
        <v>748.59999999999991</v>
      </c>
      <c r="J32" s="10">
        <f>$L$20*125%</f>
        <v>985</v>
      </c>
      <c r="K32" s="10">
        <f>$L$20*140%</f>
        <v>1103.1999999999998</v>
      </c>
      <c r="L32" s="11">
        <f>$L$20*145%</f>
        <v>1142.5999999999999</v>
      </c>
    </row>
    <row r="33" spans="1:12" ht="14.45" x14ac:dyDescent="0.3">
      <c r="A33" s="8" t="s">
        <v>33</v>
      </c>
      <c r="B33" s="9" t="s">
        <v>34</v>
      </c>
      <c r="C33" s="12" t="s">
        <v>5</v>
      </c>
      <c r="D33" s="12">
        <v>1980000</v>
      </c>
      <c r="E33" s="10">
        <f>$L$20*100%</f>
        <v>788</v>
      </c>
      <c r="F33" s="10">
        <f>$L$20*130%</f>
        <v>1024.4000000000001</v>
      </c>
      <c r="G33" s="10">
        <f>$L$20*115%</f>
        <v>906.19999999999993</v>
      </c>
      <c r="H33" s="10">
        <f>$L$20*140%</f>
        <v>1103.1999999999998</v>
      </c>
      <c r="I33" s="10">
        <f>$L$20*100%</f>
        <v>788</v>
      </c>
      <c r="J33" s="10">
        <f>$L$20*130%</f>
        <v>1024.4000000000001</v>
      </c>
      <c r="K33" s="10">
        <f>$L$20*145%</f>
        <v>1142.5999999999999</v>
      </c>
      <c r="L33" s="11">
        <f>$L$20*150%</f>
        <v>1182</v>
      </c>
    </row>
    <row r="34" spans="1:12" ht="14.45" x14ac:dyDescent="0.3">
      <c r="A34" s="8" t="s">
        <v>35</v>
      </c>
      <c r="B34" s="9" t="s">
        <v>36</v>
      </c>
      <c r="C34" s="12" t="s">
        <v>5</v>
      </c>
      <c r="D34" s="12">
        <v>2160000</v>
      </c>
      <c r="E34" s="10">
        <f>$L$20*105%</f>
        <v>827.40000000000009</v>
      </c>
      <c r="F34" s="10">
        <f>$L$20*135%</f>
        <v>1063.8000000000002</v>
      </c>
      <c r="G34" s="10">
        <f>$L$20*120%</f>
        <v>945.59999999999991</v>
      </c>
      <c r="H34" s="10">
        <f>$L$20*145%</f>
        <v>1142.5999999999999</v>
      </c>
      <c r="I34" s="10">
        <f>$L$20*105%</f>
        <v>827.40000000000009</v>
      </c>
      <c r="J34" s="10">
        <f>$L$20*135%</f>
        <v>1063.8000000000002</v>
      </c>
      <c r="K34" s="10">
        <f>$L$20*150%</f>
        <v>1182</v>
      </c>
      <c r="L34" s="11">
        <f>$L$20*155%</f>
        <v>1221.4000000000001</v>
      </c>
    </row>
    <row r="35" spans="1:12" ht="14.45" x14ac:dyDescent="0.3">
      <c r="A35" s="8" t="s">
        <v>37</v>
      </c>
      <c r="B35" s="9" t="s">
        <v>38</v>
      </c>
      <c r="C35" s="12" t="s">
        <v>5</v>
      </c>
      <c r="D35" s="12">
        <v>2340000</v>
      </c>
      <c r="E35" s="10">
        <f>$L$20*110%</f>
        <v>866.80000000000007</v>
      </c>
      <c r="F35" s="10">
        <f>$L$20*140%</f>
        <v>1103.1999999999998</v>
      </c>
      <c r="G35" s="10">
        <f>$L$20*125%</f>
        <v>985</v>
      </c>
      <c r="H35" s="10">
        <f>$L$20*150%</f>
        <v>1182</v>
      </c>
      <c r="I35" s="10">
        <f>$L$20*110%</f>
        <v>866.80000000000007</v>
      </c>
      <c r="J35" s="10">
        <f>$L$20*140%</f>
        <v>1103.1999999999998</v>
      </c>
      <c r="K35" s="10">
        <f>$L$20*155%</f>
        <v>1221.4000000000001</v>
      </c>
      <c r="L35" s="11">
        <f>$L$20*160%</f>
        <v>1260.8000000000002</v>
      </c>
    </row>
    <row r="36" spans="1:12" ht="14.45" x14ac:dyDescent="0.3">
      <c r="A36" s="8" t="s">
        <v>39</v>
      </c>
      <c r="B36" s="9" t="s">
        <v>40</v>
      </c>
      <c r="C36" s="12" t="s">
        <v>5</v>
      </c>
      <c r="D36" s="12">
        <v>2520000</v>
      </c>
      <c r="E36" s="10">
        <f>$L$20*115%</f>
        <v>906.19999999999993</v>
      </c>
      <c r="F36" s="10">
        <f>$L$20*145%</f>
        <v>1142.5999999999999</v>
      </c>
      <c r="G36" s="10">
        <f>$L$20*130%</f>
        <v>1024.4000000000001</v>
      </c>
      <c r="H36" s="10">
        <f>$L$20*155%</f>
        <v>1221.4000000000001</v>
      </c>
      <c r="I36" s="10">
        <f>$L$20*115%</f>
        <v>906.19999999999993</v>
      </c>
      <c r="J36" s="10">
        <f>$L$20*145%</f>
        <v>1142.5999999999999</v>
      </c>
      <c r="K36" s="10">
        <f>$L$20*160%</f>
        <v>1260.8000000000002</v>
      </c>
      <c r="L36" s="11">
        <f>$L$20*165%</f>
        <v>1300.1999999999998</v>
      </c>
    </row>
    <row r="37" spans="1:12" ht="14.45" x14ac:dyDescent="0.3">
      <c r="A37" s="8" t="s">
        <v>41</v>
      </c>
      <c r="B37" s="9" t="s">
        <v>42</v>
      </c>
      <c r="C37" s="12" t="s">
        <v>5</v>
      </c>
      <c r="D37" s="12">
        <v>2700000</v>
      </c>
      <c r="E37" s="10">
        <f>$L$20*120%</f>
        <v>945.59999999999991</v>
      </c>
      <c r="F37" s="10">
        <f>$L$20*150%</f>
        <v>1182</v>
      </c>
      <c r="G37" s="10">
        <f>$L$20*135%</f>
        <v>1063.8000000000002</v>
      </c>
      <c r="H37" s="10">
        <f>$L$20*160%</f>
        <v>1260.8000000000002</v>
      </c>
      <c r="I37" s="10">
        <f>$L$20*120%</f>
        <v>945.59999999999991</v>
      </c>
      <c r="J37" s="10">
        <f>$L$20*150%</f>
        <v>1182</v>
      </c>
      <c r="K37" s="10">
        <f>$L$20*165%</f>
        <v>1300.1999999999998</v>
      </c>
      <c r="L37" s="11">
        <f>$L$20*170%</f>
        <v>1339.6</v>
      </c>
    </row>
    <row r="38" spans="1:12" ht="14.45" x14ac:dyDescent="0.3">
      <c r="A38" s="8" t="s">
        <v>43</v>
      </c>
      <c r="B38" s="9" t="s">
        <v>44</v>
      </c>
      <c r="C38" s="12" t="s">
        <v>5</v>
      </c>
      <c r="D38" s="12">
        <v>2880000</v>
      </c>
      <c r="E38" s="10">
        <f>$L$20*125%</f>
        <v>985</v>
      </c>
      <c r="F38" s="10">
        <f>$L$20*155%</f>
        <v>1221.4000000000001</v>
      </c>
      <c r="G38" s="10">
        <f>$L$20*140%</f>
        <v>1103.1999999999998</v>
      </c>
      <c r="H38" s="10">
        <f>$L$20*165%</f>
        <v>1300.1999999999998</v>
      </c>
      <c r="I38" s="10">
        <f>$L$20*125%</f>
        <v>985</v>
      </c>
      <c r="J38" s="10">
        <f>$L$20*155%</f>
        <v>1221.4000000000001</v>
      </c>
      <c r="K38" s="10">
        <f>$L$20*170%</f>
        <v>1339.6</v>
      </c>
      <c r="L38" s="11">
        <f>$L$20*175%</f>
        <v>1379</v>
      </c>
    </row>
    <row r="39" spans="1:12" ht="14.45" x14ac:dyDescent="0.3">
      <c r="A39" s="8" t="s">
        <v>45</v>
      </c>
      <c r="B39" s="9" t="s">
        <v>46</v>
      </c>
      <c r="C39" s="12" t="s">
        <v>5</v>
      </c>
      <c r="D39" s="12">
        <v>3060000</v>
      </c>
      <c r="E39" s="10">
        <f>$L$20*130%</f>
        <v>1024.4000000000001</v>
      </c>
      <c r="F39" s="10">
        <f>$L$20*160%</f>
        <v>1260.8000000000002</v>
      </c>
      <c r="G39" s="10">
        <f>$L$20*145%</f>
        <v>1142.5999999999999</v>
      </c>
      <c r="H39" s="10">
        <f>$L$20*170%</f>
        <v>1339.6</v>
      </c>
      <c r="I39" s="10">
        <f>$L$20*130%</f>
        <v>1024.4000000000001</v>
      </c>
      <c r="J39" s="10">
        <f>$L$20*160%</f>
        <v>1260.8000000000002</v>
      </c>
      <c r="K39" s="10">
        <f>$L$20*175%</f>
        <v>1379</v>
      </c>
      <c r="L39" s="11">
        <f>$L$20*180%</f>
        <v>1418.4</v>
      </c>
    </row>
    <row r="40" spans="1:12" ht="14.45" x14ac:dyDescent="0.3">
      <c r="A40" s="8" t="s">
        <v>47</v>
      </c>
      <c r="B40" s="9" t="s">
        <v>48</v>
      </c>
      <c r="C40" s="12" t="s">
        <v>5</v>
      </c>
      <c r="D40" s="12">
        <v>3240000</v>
      </c>
      <c r="E40" s="10">
        <f>$L$20*135%</f>
        <v>1063.8000000000002</v>
      </c>
      <c r="F40" s="10">
        <f>$L$20*165%</f>
        <v>1300.1999999999998</v>
      </c>
      <c r="G40" s="10">
        <f>$L$20*150%</f>
        <v>1182</v>
      </c>
      <c r="H40" s="10">
        <f>$L$20*175%</f>
        <v>1379</v>
      </c>
      <c r="I40" s="10">
        <f>$L$20*135%</f>
        <v>1063.8000000000002</v>
      </c>
      <c r="J40" s="10">
        <f>$L$20*165%</f>
        <v>1300.1999999999998</v>
      </c>
      <c r="K40" s="10">
        <f>$L$20*180%</f>
        <v>1418.4</v>
      </c>
      <c r="L40" s="11">
        <f>$L$20*185%</f>
        <v>1457.8000000000002</v>
      </c>
    </row>
    <row r="41" spans="1:12" ht="14.45" x14ac:dyDescent="0.3">
      <c r="A41" s="8" t="s">
        <v>49</v>
      </c>
      <c r="B41" s="9" t="s">
        <v>50</v>
      </c>
      <c r="C41" s="12" t="s">
        <v>5</v>
      </c>
      <c r="D41" s="12">
        <v>3420000</v>
      </c>
      <c r="E41" s="10">
        <f>$L$20*140%</f>
        <v>1103.1999999999998</v>
      </c>
      <c r="F41" s="10">
        <f>$L$20*170%</f>
        <v>1339.6</v>
      </c>
      <c r="G41" s="10">
        <f>$L$20*155%</f>
        <v>1221.4000000000001</v>
      </c>
      <c r="H41" s="10">
        <f>$L$20*180%</f>
        <v>1418.4</v>
      </c>
      <c r="I41" s="10">
        <f>$L$20*140%</f>
        <v>1103.1999999999998</v>
      </c>
      <c r="J41" s="10">
        <f>$L$20*170%</f>
        <v>1339.6</v>
      </c>
      <c r="K41" s="10">
        <f>$L$20*185%</f>
        <v>1457.8000000000002</v>
      </c>
      <c r="L41" s="11">
        <f>$L$20*190%</f>
        <v>1497.1999999999998</v>
      </c>
    </row>
    <row r="42" spans="1:12" thickBot="1" x14ac:dyDescent="0.35">
      <c r="A42" s="13" t="s">
        <v>51</v>
      </c>
      <c r="B42" s="14" t="s">
        <v>52</v>
      </c>
      <c r="C42" s="15" t="s">
        <v>5</v>
      </c>
      <c r="D42" s="15">
        <v>3600000</v>
      </c>
      <c r="E42" s="10">
        <f>$L$20*145%</f>
        <v>1142.5999999999999</v>
      </c>
      <c r="F42" s="10">
        <f>$L$20*175%</f>
        <v>1379</v>
      </c>
      <c r="G42" s="10">
        <f>$L$20*160%</f>
        <v>1260.8000000000002</v>
      </c>
      <c r="H42" s="10">
        <f>$L$20*185%</f>
        <v>1457.8000000000002</v>
      </c>
      <c r="I42" s="10">
        <f>$L$20*145%</f>
        <v>1142.5999999999999</v>
      </c>
      <c r="J42" s="10">
        <f>$L$20*175%</f>
        <v>1379</v>
      </c>
      <c r="K42" s="10">
        <f>$L$20*190%</f>
        <v>1497.1999999999998</v>
      </c>
      <c r="L42" s="11">
        <f>$L$20*195%</f>
        <v>1536.6</v>
      </c>
    </row>
    <row r="43" spans="1:12" x14ac:dyDescent="0.25">
      <c r="A43" s="84" t="s">
        <v>54</v>
      </c>
      <c r="B43" s="85"/>
      <c r="C43" s="85"/>
      <c r="D43" s="88" t="s">
        <v>64</v>
      </c>
      <c r="E43" s="89"/>
      <c r="F43" s="89"/>
      <c r="G43" s="89"/>
      <c r="H43" s="89"/>
      <c r="I43" s="89"/>
      <c r="J43" s="89"/>
      <c r="K43" s="89"/>
      <c r="L43" s="90"/>
    </row>
    <row r="44" spans="1:12" ht="15.75" thickBot="1" x14ac:dyDescent="0.3">
      <c r="A44" s="86"/>
      <c r="B44" s="87"/>
      <c r="C44" s="87"/>
      <c r="D44" s="16" t="s">
        <v>63</v>
      </c>
      <c r="E44" s="17">
        <v>25</v>
      </c>
      <c r="F44" s="18"/>
      <c r="G44" s="18"/>
      <c r="H44" s="18"/>
      <c r="I44" s="18"/>
      <c r="J44" s="18"/>
      <c r="K44" s="18"/>
      <c r="L44" s="19"/>
    </row>
    <row r="45" spans="1:12" thickBot="1" x14ac:dyDescent="0.35">
      <c r="A45" s="20"/>
      <c r="B45" s="21"/>
      <c r="C45" s="20"/>
      <c r="D45" s="20"/>
    </row>
    <row r="46" spans="1:12" ht="18" x14ac:dyDescent="0.3">
      <c r="A46" s="59" t="s">
        <v>66</v>
      </c>
      <c r="B46" s="60"/>
      <c r="C46" s="61" t="s">
        <v>65</v>
      </c>
      <c r="D46" s="67"/>
      <c r="E46" s="67"/>
      <c r="F46" s="67"/>
      <c r="G46" s="67"/>
      <c r="H46" s="67"/>
      <c r="I46" s="67"/>
      <c r="J46" s="67"/>
      <c r="K46" s="67"/>
      <c r="L46" s="68"/>
    </row>
    <row r="47" spans="1:12" ht="15.75" x14ac:dyDescent="0.25">
      <c r="A47" s="6"/>
      <c r="B47" s="93" t="s">
        <v>0</v>
      </c>
      <c r="C47" s="50"/>
      <c r="D47" s="50"/>
      <c r="E47" s="94" t="s">
        <v>6</v>
      </c>
      <c r="F47" s="94" t="s">
        <v>7</v>
      </c>
      <c r="G47" s="94" t="s">
        <v>8</v>
      </c>
      <c r="H47" s="94" t="s">
        <v>12</v>
      </c>
      <c r="I47" s="94" t="s">
        <v>9</v>
      </c>
      <c r="J47" s="94" t="s">
        <v>10</v>
      </c>
      <c r="K47" s="94" t="s">
        <v>11</v>
      </c>
      <c r="L47" s="83" t="s">
        <v>13</v>
      </c>
    </row>
    <row r="48" spans="1:12" x14ac:dyDescent="0.25">
      <c r="A48" s="6"/>
      <c r="B48" s="7"/>
      <c r="C48" s="7"/>
      <c r="D48" s="7"/>
      <c r="E48" s="94"/>
      <c r="F48" s="94"/>
      <c r="G48" s="94"/>
      <c r="H48" s="94"/>
      <c r="I48" s="94"/>
      <c r="J48" s="94"/>
      <c r="K48" s="94"/>
      <c r="L48" s="83"/>
    </row>
    <row r="49" spans="1:12" x14ac:dyDescent="0.25">
      <c r="A49" s="8" t="s">
        <v>1</v>
      </c>
      <c r="B49" s="9" t="s">
        <v>2</v>
      </c>
      <c r="C49" s="7"/>
      <c r="D49" s="7"/>
      <c r="E49" s="10">
        <f>$L$20*75%</f>
        <v>591</v>
      </c>
      <c r="F49" s="10">
        <f>$L$20*90%</f>
        <v>709.2</v>
      </c>
      <c r="G49" s="10">
        <f>$L$20*75%</f>
        <v>591</v>
      </c>
      <c r="H49" s="10">
        <f>$L$20*95%</f>
        <v>748.59999999999991</v>
      </c>
      <c r="I49" s="10">
        <f>$L$20*75%</f>
        <v>591</v>
      </c>
      <c r="J49" s="10">
        <f>$L$20*90%</f>
        <v>709.2</v>
      </c>
      <c r="K49" s="10">
        <f>$L$20*100%</f>
        <v>788</v>
      </c>
      <c r="L49" s="11">
        <f>$L$20*105%</f>
        <v>827.40000000000009</v>
      </c>
    </row>
    <row r="50" spans="1:12" ht="14.45" x14ac:dyDescent="0.3">
      <c r="A50" s="8" t="s">
        <v>3</v>
      </c>
      <c r="B50" s="9" t="s">
        <v>4</v>
      </c>
      <c r="C50" s="12" t="s">
        <v>5</v>
      </c>
      <c r="D50" s="12">
        <v>360000</v>
      </c>
      <c r="E50" s="10">
        <f>$L$20*80%</f>
        <v>630.40000000000009</v>
      </c>
      <c r="F50" s="10">
        <f>$L$20*95%</f>
        <v>748.59999999999991</v>
      </c>
      <c r="G50" s="10">
        <f>$L$20*80%</f>
        <v>630.40000000000009</v>
      </c>
      <c r="H50" s="10">
        <f>$L$20*100%</f>
        <v>788</v>
      </c>
      <c r="I50" s="10">
        <f>$L$20*80%</f>
        <v>630.40000000000009</v>
      </c>
      <c r="J50" s="10">
        <f>$L$20*95%</f>
        <v>748.59999999999991</v>
      </c>
      <c r="K50" s="10">
        <f>$L$20*105%</f>
        <v>827.40000000000009</v>
      </c>
      <c r="L50" s="11">
        <f>$L$20*110%</f>
        <v>866.80000000000007</v>
      </c>
    </row>
    <row r="51" spans="1:12" ht="14.45" x14ac:dyDescent="0.3">
      <c r="A51" s="8" t="s">
        <v>16</v>
      </c>
      <c r="B51" s="9" t="s">
        <v>26</v>
      </c>
      <c r="C51" s="12" t="s">
        <v>17</v>
      </c>
      <c r="D51" s="12">
        <v>540000</v>
      </c>
      <c r="E51" s="10">
        <f>$L$20*85%</f>
        <v>669.8</v>
      </c>
      <c r="F51" s="10">
        <f>$L$20*100%</f>
        <v>788</v>
      </c>
      <c r="G51" s="10">
        <f>$L$20*85%</f>
        <v>669.8</v>
      </c>
      <c r="H51" s="10">
        <f>$L$20*105%</f>
        <v>827.40000000000009</v>
      </c>
      <c r="I51" s="10">
        <f>$L$20*85%</f>
        <v>669.8</v>
      </c>
      <c r="J51" s="10">
        <f>$L$20*100%</f>
        <v>788</v>
      </c>
      <c r="K51" s="10">
        <f>$L$20*110%</f>
        <v>866.80000000000007</v>
      </c>
      <c r="L51" s="11">
        <f>$L$20*115%</f>
        <v>906.19999999999993</v>
      </c>
    </row>
    <row r="52" spans="1:12" ht="14.45" x14ac:dyDescent="0.3">
      <c r="A52" s="8" t="s">
        <v>18</v>
      </c>
      <c r="B52" s="9" t="s">
        <v>19</v>
      </c>
      <c r="C52" s="12" t="s">
        <v>5</v>
      </c>
      <c r="D52" s="12">
        <v>720000</v>
      </c>
      <c r="E52" s="10">
        <f>$L$20*90%</f>
        <v>709.2</v>
      </c>
      <c r="F52" s="10">
        <f>$L$20*105%</f>
        <v>827.40000000000009</v>
      </c>
      <c r="G52" s="10">
        <f>$L$20*90%</f>
        <v>709.2</v>
      </c>
      <c r="H52" s="10">
        <f>$L$20*110%</f>
        <v>866.80000000000007</v>
      </c>
      <c r="I52" s="10">
        <f>$L$20*90%</f>
        <v>709.2</v>
      </c>
      <c r="J52" s="10">
        <f>$L$20*105%</f>
        <v>827.40000000000009</v>
      </c>
      <c r="K52" s="10">
        <f>$L$20*115%</f>
        <v>906.19999999999993</v>
      </c>
      <c r="L52" s="11">
        <f>$L$20*120%</f>
        <v>945.59999999999991</v>
      </c>
    </row>
    <row r="53" spans="1:12" ht="14.45" x14ac:dyDescent="0.3">
      <c r="A53" s="8" t="s">
        <v>20</v>
      </c>
      <c r="B53" s="9" t="s">
        <v>21</v>
      </c>
      <c r="C53" s="12" t="s">
        <v>5</v>
      </c>
      <c r="D53" s="12">
        <v>900000</v>
      </c>
      <c r="E53" s="10">
        <f>$L$20*95%</f>
        <v>748.59999999999991</v>
      </c>
      <c r="F53" s="10">
        <f>$L$20*110%</f>
        <v>866.80000000000007</v>
      </c>
      <c r="G53" s="10">
        <f>$L$20*95%</f>
        <v>748.59999999999991</v>
      </c>
      <c r="H53" s="10">
        <f>$L$20*115%</f>
        <v>906.19999999999993</v>
      </c>
      <c r="I53" s="10">
        <f>$L$20*95%</f>
        <v>748.59999999999991</v>
      </c>
      <c r="J53" s="10">
        <f>$L$20*110%</f>
        <v>866.80000000000007</v>
      </c>
      <c r="K53" s="10">
        <f>$L$20*120%</f>
        <v>945.59999999999991</v>
      </c>
      <c r="L53" s="11">
        <f>$L$20*125%</f>
        <v>985</v>
      </c>
    </row>
    <row r="54" spans="1:12" ht="14.45" x14ac:dyDescent="0.3">
      <c r="A54" s="8" t="s">
        <v>22</v>
      </c>
      <c r="B54" s="9" t="s">
        <v>24</v>
      </c>
      <c r="C54" s="12" t="s">
        <v>5</v>
      </c>
      <c r="D54" s="12">
        <v>1080000</v>
      </c>
      <c r="E54" s="10">
        <f>$L$20*100%</f>
        <v>788</v>
      </c>
      <c r="F54" s="10">
        <f>$L$20*115%</f>
        <v>906.19999999999993</v>
      </c>
      <c r="G54" s="10">
        <f>$L$20*100%</f>
        <v>788</v>
      </c>
      <c r="H54" s="10">
        <f>$L$20*120%</f>
        <v>945.59999999999991</v>
      </c>
      <c r="I54" s="10">
        <f>$L$20*100%</f>
        <v>788</v>
      </c>
      <c r="J54" s="10">
        <f>$L$20*115%</f>
        <v>906.19999999999993</v>
      </c>
      <c r="K54" s="10">
        <f>$L$20*125%</f>
        <v>985</v>
      </c>
      <c r="L54" s="11">
        <f>$L$20*130%</f>
        <v>1024.4000000000001</v>
      </c>
    </row>
    <row r="55" spans="1:12" ht="14.45" x14ac:dyDescent="0.3">
      <c r="A55" s="8" t="s">
        <v>23</v>
      </c>
      <c r="B55" s="9" t="s">
        <v>25</v>
      </c>
      <c r="C55" s="12" t="s">
        <v>5</v>
      </c>
      <c r="D55" s="12">
        <v>1260000</v>
      </c>
      <c r="E55" s="10">
        <f>$L$20*105%</f>
        <v>827.40000000000009</v>
      </c>
      <c r="F55" s="10">
        <f>$L$20*120%</f>
        <v>945.59999999999991</v>
      </c>
      <c r="G55" s="10">
        <f>$L$20*105%</f>
        <v>827.40000000000009</v>
      </c>
      <c r="H55" s="10">
        <f>$L$20*125%</f>
        <v>985</v>
      </c>
      <c r="I55" s="10">
        <f>$L$20*105%</f>
        <v>827.40000000000009</v>
      </c>
      <c r="J55" s="10">
        <f>$L$20*120%</f>
        <v>945.59999999999991</v>
      </c>
      <c r="K55" s="10">
        <f>$L$20*130%</f>
        <v>1024.4000000000001</v>
      </c>
      <c r="L55" s="11">
        <f>$L$20*135%</f>
        <v>1063.8000000000002</v>
      </c>
    </row>
    <row r="56" spans="1:12" ht="14.45" x14ac:dyDescent="0.3">
      <c r="A56" s="8" t="s">
        <v>27</v>
      </c>
      <c r="B56" s="9" t="s">
        <v>28</v>
      </c>
      <c r="C56" s="12" t="s">
        <v>5</v>
      </c>
      <c r="D56" s="12">
        <v>1440000</v>
      </c>
      <c r="E56" s="10">
        <f>$L$20*110%</f>
        <v>866.80000000000007</v>
      </c>
      <c r="F56" s="10">
        <f>$L$20*125%</f>
        <v>985</v>
      </c>
      <c r="G56" s="10">
        <f>$L$20*110%</f>
        <v>866.80000000000007</v>
      </c>
      <c r="H56" s="10">
        <f>$L$20*130%</f>
        <v>1024.4000000000001</v>
      </c>
      <c r="I56" s="10">
        <f>$L$20*110%</f>
        <v>866.80000000000007</v>
      </c>
      <c r="J56" s="10">
        <f>$L$20*125%</f>
        <v>985</v>
      </c>
      <c r="K56" s="10">
        <f>$L$20*135%</f>
        <v>1063.8000000000002</v>
      </c>
      <c r="L56" s="11">
        <f>$L$20*140%</f>
        <v>1103.1999999999998</v>
      </c>
    </row>
    <row r="57" spans="1:12" ht="14.45" x14ac:dyDescent="0.3">
      <c r="A57" s="8" t="s">
        <v>29</v>
      </c>
      <c r="B57" s="9" t="s">
        <v>30</v>
      </c>
      <c r="C57" s="12" t="s">
        <v>5</v>
      </c>
      <c r="D57" s="12">
        <v>1620000</v>
      </c>
      <c r="E57" s="10">
        <f>$L$20*115%</f>
        <v>906.19999999999993</v>
      </c>
      <c r="F57" s="10">
        <f>$L$20*130%</f>
        <v>1024.4000000000001</v>
      </c>
      <c r="G57" s="10">
        <f>$L$20*115%</f>
        <v>906.19999999999993</v>
      </c>
      <c r="H57" s="10">
        <f>$L$20*135%</f>
        <v>1063.8000000000002</v>
      </c>
      <c r="I57" s="10">
        <f>$L$20*115%</f>
        <v>906.19999999999993</v>
      </c>
      <c r="J57" s="10">
        <f>$L$20*130%</f>
        <v>1024.4000000000001</v>
      </c>
      <c r="K57" s="10">
        <f>$L$20*140%</f>
        <v>1103.1999999999998</v>
      </c>
      <c r="L57" s="11">
        <f>$L$20*145%</f>
        <v>1142.5999999999999</v>
      </c>
    </row>
    <row r="58" spans="1:12" ht="14.45" x14ac:dyDescent="0.3">
      <c r="A58" s="8" t="s">
        <v>31</v>
      </c>
      <c r="B58" s="9" t="s">
        <v>32</v>
      </c>
      <c r="C58" s="12" t="s">
        <v>5</v>
      </c>
      <c r="D58" s="12">
        <v>1800000</v>
      </c>
      <c r="E58" s="10">
        <f>$L$20*120%</f>
        <v>945.59999999999991</v>
      </c>
      <c r="F58" s="10">
        <f>$L$20*135%</f>
        <v>1063.8000000000002</v>
      </c>
      <c r="G58" s="10">
        <f>$L$20*120%</f>
        <v>945.59999999999991</v>
      </c>
      <c r="H58" s="10">
        <f>$L$20*140%</f>
        <v>1103.1999999999998</v>
      </c>
      <c r="I58" s="10">
        <f>$L$20*120%</f>
        <v>945.59999999999991</v>
      </c>
      <c r="J58" s="10">
        <f>$L$20*135%</f>
        <v>1063.8000000000002</v>
      </c>
      <c r="K58" s="10">
        <f>$L$20*145%</f>
        <v>1142.5999999999999</v>
      </c>
      <c r="L58" s="11">
        <f>$L$20*150%</f>
        <v>1182</v>
      </c>
    </row>
    <row r="59" spans="1:12" ht="14.45" x14ac:dyDescent="0.3">
      <c r="A59" s="8" t="s">
        <v>33</v>
      </c>
      <c r="B59" s="9" t="s">
        <v>34</v>
      </c>
      <c r="C59" s="12" t="s">
        <v>5</v>
      </c>
      <c r="D59" s="12">
        <v>1980000</v>
      </c>
      <c r="E59" s="10">
        <f>$L$20*125%</f>
        <v>985</v>
      </c>
      <c r="F59" s="10">
        <f>$L$20*140%</f>
        <v>1103.1999999999998</v>
      </c>
      <c r="G59" s="10">
        <f>$L$20*125%</f>
        <v>985</v>
      </c>
      <c r="H59" s="10">
        <f>$L$20*145%</f>
        <v>1142.5999999999999</v>
      </c>
      <c r="I59" s="10">
        <f>$L$20*125%</f>
        <v>985</v>
      </c>
      <c r="J59" s="10">
        <f>$L$20*140%</f>
        <v>1103.1999999999998</v>
      </c>
      <c r="K59" s="10">
        <f>$L$20*150%</f>
        <v>1182</v>
      </c>
      <c r="L59" s="11">
        <f>$L$20*155%</f>
        <v>1221.4000000000001</v>
      </c>
    </row>
    <row r="60" spans="1:12" ht="14.45" x14ac:dyDescent="0.3">
      <c r="A60" s="8" t="s">
        <v>35</v>
      </c>
      <c r="B60" s="9" t="s">
        <v>36</v>
      </c>
      <c r="C60" s="12" t="s">
        <v>5</v>
      </c>
      <c r="D60" s="12">
        <v>2160000</v>
      </c>
      <c r="E60" s="10">
        <f>$L$20*130%</f>
        <v>1024.4000000000001</v>
      </c>
      <c r="F60" s="10">
        <f>$L$20*145%</f>
        <v>1142.5999999999999</v>
      </c>
      <c r="G60" s="10">
        <f>$L$20*130%</f>
        <v>1024.4000000000001</v>
      </c>
      <c r="H60" s="10">
        <f>$L$20*150%</f>
        <v>1182</v>
      </c>
      <c r="I60" s="10">
        <f>$L$20*130%</f>
        <v>1024.4000000000001</v>
      </c>
      <c r="J60" s="10">
        <f>$L$20*145%</f>
        <v>1142.5999999999999</v>
      </c>
      <c r="K60" s="10">
        <f>$L$20*155%</f>
        <v>1221.4000000000001</v>
      </c>
      <c r="L60" s="11">
        <f>$L$20*160%</f>
        <v>1260.8000000000002</v>
      </c>
    </row>
    <row r="61" spans="1:12" ht="14.45" x14ac:dyDescent="0.3">
      <c r="A61" s="8" t="s">
        <v>37</v>
      </c>
      <c r="B61" s="9" t="s">
        <v>38</v>
      </c>
      <c r="C61" s="12" t="s">
        <v>5</v>
      </c>
      <c r="D61" s="12">
        <v>2340000</v>
      </c>
      <c r="E61" s="10">
        <f>$L$20*135%</f>
        <v>1063.8000000000002</v>
      </c>
      <c r="F61" s="10">
        <f>$L$20*150%</f>
        <v>1182</v>
      </c>
      <c r="G61" s="10">
        <f>$L$20*135%</f>
        <v>1063.8000000000002</v>
      </c>
      <c r="H61" s="10">
        <f>$L$20*155%</f>
        <v>1221.4000000000001</v>
      </c>
      <c r="I61" s="10">
        <f>$L$20*135%</f>
        <v>1063.8000000000002</v>
      </c>
      <c r="J61" s="10">
        <f>$L$20*150%</f>
        <v>1182</v>
      </c>
      <c r="K61" s="10">
        <f>$L$20*160%</f>
        <v>1260.8000000000002</v>
      </c>
      <c r="L61" s="11">
        <f>$L$20*165%</f>
        <v>1300.1999999999998</v>
      </c>
    </row>
    <row r="62" spans="1:12" ht="14.45" x14ac:dyDescent="0.3">
      <c r="A62" s="8" t="s">
        <v>39</v>
      </c>
      <c r="B62" s="9" t="s">
        <v>40</v>
      </c>
      <c r="C62" s="12" t="s">
        <v>5</v>
      </c>
      <c r="D62" s="12">
        <v>2520000</v>
      </c>
      <c r="E62" s="10">
        <f>$L$20*140%</f>
        <v>1103.1999999999998</v>
      </c>
      <c r="F62" s="10">
        <f>$L$20*155%</f>
        <v>1221.4000000000001</v>
      </c>
      <c r="G62" s="10">
        <f>$L$20*140%</f>
        <v>1103.1999999999998</v>
      </c>
      <c r="H62" s="10">
        <f>$L$20*160%</f>
        <v>1260.8000000000002</v>
      </c>
      <c r="I62" s="10">
        <f>$L$20*140%</f>
        <v>1103.1999999999998</v>
      </c>
      <c r="J62" s="10">
        <f>$L$20*155%</f>
        <v>1221.4000000000001</v>
      </c>
      <c r="K62" s="10">
        <f>$L$20*165%</f>
        <v>1300.1999999999998</v>
      </c>
      <c r="L62" s="11">
        <f>$L$20*170%</f>
        <v>1339.6</v>
      </c>
    </row>
    <row r="63" spans="1:12" ht="14.45" x14ac:dyDescent="0.3">
      <c r="A63" s="8" t="s">
        <v>41</v>
      </c>
      <c r="B63" s="9" t="s">
        <v>42</v>
      </c>
      <c r="C63" s="12" t="s">
        <v>5</v>
      </c>
      <c r="D63" s="12">
        <v>2700000</v>
      </c>
      <c r="E63" s="10">
        <f>$L$20*145%</f>
        <v>1142.5999999999999</v>
      </c>
      <c r="F63" s="10">
        <f>$L$20*160%</f>
        <v>1260.8000000000002</v>
      </c>
      <c r="G63" s="10">
        <f>$L$20*145%</f>
        <v>1142.5999999999999</v>
      </c>
      <c r="H63" s="10">
        <f>$L$20*165%</f>
        <v>1300.1999999999998</v>
      </c>
      <c r="I63" s="10">
        <f>$L$20*145%</f>
        <v>1142.5999999999999</v>
      </c>
      <c r="J63" s="10">
        <f>$L$20*160%</f>
        <v>1260.8000000000002</v>
      </c>
      <c r="K63" s="10">
        <f>$L$20*170%</f>
        <v>1339.6</v>
      </c>
      <c r="L63" s="11">
        <f>$L$20*175%</f>
        <v>1379</v>
      </c>
    </row>
    <row r="64" spans="1:12" ht="14.45" x14ac:dyDescent="0.3">
      <c r="A64" s="8" t="s">
        <v>43</v>
      </c>
      <c r="B64" s="9" t="s">
        <v>44</v>
      </c>
      <c r="C64" s="12" t="s">
        <v>5</v>
      </c>
      <c r="D64" s="12">
        <v>2880000</v>
      </c>
      <c r="E64" s="10">
        <f>$L$20*150%</f>
        <v>1182</v>
      </c>
      <c r="F64" s="10">
        <f>$L$20*165%</f>
        <v>1300.1999999999998</v>
      </c>
      <c r="G64" s="10">
        <f>$L$20*150%</f>
        <v>1182</v>
      </c>
      <c r="H64" s="10">
        <f>$L$20*170%</f>
        <v>1339.6</v>
      </c>
      <c r="I64" s="10">
        <f>$L$20*150%</f>
        <v>1182</v>
      </c>
      <c r="J64" s="10">
        <f>$L$20*165%</f>
        <v>1300.1999999999998</v>
      </c>
      <c r="K64" s="10">
        <f>$L$20*175%</f>
        <v>1379</v>
      </c>
      <c r="L64" s="11">
        <f>$L$20*180%</f>
        <v>1418.4</v>
      </c>
    </row>
    <row r="65" spans="1:12" ht="14.45" x14ac:dyDescent="0.3">
      <c r="A65" s="8" t="s">
        <v>45</v>
      </c>
      <c r="B65" s="9" t="s">
        <v>46</v>
      </c>
      <c r="C65" s="12" t="s">
        <v>5</v>
      </c>
      <c r="D65" s="12">
        <v>3060000</v>
      </c>
      <c r="E65" s="10">
        <f>$L$20*155%</f>
        <v>1221.4000000000001</v>
      </c>
      <c r="F65" s="10">
        <f>$L$20*170%</f>
        <v>1339.6</v>
      </c>
      <c r="G65" s="10">
        <f>$L$20*155%</f>
        <v>1221.4000000000001</v>
      </c>
      <c r="H65" s="10">
        <f>$L$20*175%</f>
        <v>1379</v>
      </c>
      <c r="I65" s="10">
        <f>$L$20*155%</f>
        <v>1221.4000000000001</v>
      </c>
      <c r="J65" s="10">
        <f>$L$20*170%</f>
        <v>1339.6</v>
      </c>
      <c r="K65" s="10">
        <f>$L$20*180%</f>
        <v>1418.4</v>
      </c>
      <c r="L65" s="11">
        <f>$L$20*185%</f>
        <v>1457.8000000000002</v>
      </c>
    </row>
    <row r="66" spans="1:12" ht="14.45" x14ac:dyDescent="0.3">
      <c r="A66" s="8" t="s">
        <v>47</v>
      </c>
      <c r="B66" s="9" t="s">
        <v>48</v>
      </c>
      <c r="C66" s="12" t="s">
        <v>5</v>
      </c>
      <c r="D66" s="12">
        <v>3240000</v>
      </c>
      <c r="E66" s="10">
        <f>$L$20*160%</f>
        <v>1260.8000000000002</v>
      </c>
      <c r="F66" s="10">
        <f>$L$20*175%</f>
        <v>1379</v>
      </c>
      <c r="G66" s="10">
        <f>$L$20*160%</f>
        <v>1260.8000000000002</v>
      </c>
      <c r="H66" s="10">
        <f>$L$20*180%</f>
        <v>1418.4</v>
      </c>
      <c r="I66" s="10">
        <f>$L$20*160%</f>
        <v>1260.8000000000002</v>
      </c>
      <c r="J66" s="10">
        <f>$L$20*175%</f>
        <v>1379</v>
      </c>
      <c r="K66" s="10">
        <f>$L$20*185%</f>
        <v>1457.8000000000002</v>
      </c>
      <c r="L66" s="11">
        <f>$L$20*190%</f>
        <v>1497.1999999999998</v>
      </c>
    </row>
    <row r="67" spans="1:12" ht="14.45" x14ac:dyDescent="0.3">
      <c r="A67" s="8" t="s">
        <v>49</v>
      </c>
      <c r="B67" s="9" t="s">
        <v>50</v>
      </c>
      <c r="C67" s="12" t="s">
        <v>5</v>
      </c>
      <c r="D67" s="12">
        <v>3420000</v>
      </c>
      <c r="E67" s="10">
        <f>$L$20*165%</f>
        <v>1300.1999999999998</v>
      </c>
      <c r="F67" s="10">
        <f>$L$20*180%</f>
        <v>1418.4</v>
      </c>
      <c r="G67" s="10">
        <f>$L$20*165%</f>
        <v>1300.1999999999998</v>
      </c>
      <c r="H67" s="10">
        <f>$L$20*185%</f>
        <v>1457.8000000000002</v>
      </c>
      <c r="I67" s="10">
        <f>$L$20*165%</f>
        <v>1300.1999999999998</v>
      </c>
      <c r="J67" s="10">
        <f>$L$20*180%</f>
        <v>1418.4</v>
      </c>
      <c r="K67" s="10">
        <f>$L$20*190%</f>
        <v>1497.1999999999998</v>
      </c>
      <c r="L67" s="11">
        <f>$L$20*195%</f>
        <v>1536.6</v>
      </c>
    </row>
    <row r="68" spans="1:12" ht="14.45" x14ac:dyDescent="0.3">
      <c r="A68" s="8" t="s">
        <v>51</v>
      </c>
      <c r="B68" s="9" t="s">
        <v>52</v>
      </c>
      <c r="C68" s="12" t="s">
        <v>5</v>
      </c>
      <c r="D68" s="12">
        <v>3600000</v>
      </c>
      <c r="E68" s="10">
        <f>$L$20*170%</f>
        <v>1339.6</v>
      </c>
      <c r="F68" s="10">
        <f>$L$20*185%</f>
        <v>1457.8000000000002</v>
      </c>
      <c r="G68" s="10">
        <f>$L$20*170%</f>
        <v>1339.6</v>
      </c>
      <c r="H68" s="10">
        <f>$L$20*190%</f>
        <v>1497.1999999999998</v>
      </c>
      <c r="I68" s="10">
        <f>$L$20*170%</f>
        <v>1339.6</v>
      </c>
      <c r="J68" s="10">
        <f>$L$20*185%</f>
        <v>1457.8000000000002</v>
      </c>
      <c r="K68" s="10">
        <f>$L$20*195%</f>
        <v>1536.6</v>
      </c>
      <c r="L68" s="11">
        <f>$L$20*200%</f>
        <v>1576</v>
      </c>
    </row>
    <row r="69" spans="1:12" thickBot="1" x14ac:dyDescent="0.35">
      <c r="A69" s="22" t="s">
        <v>110</v>
      </c>
      <c r="B69" s="91" t="s">
        <v>111</v>
      </c>
      <c r="C69" s="92"/>
      <c r="D69" s="92"/>
      <c r="E69" s="23" t="s">
        <v>80</v>
      </c>
      <c r="F69" s="23" t="s">
        <v>80</v>
      </c>
      <c r="G69" s="23" t="s">
        <v>80</v>
      </c>
      <c r="H69" s="23" t="s">
        <v>80</v>
      </c>
      <c r="I69" s="23" t="s">
        <v>80</v>
      </c>
      <c r="J69" s="23" t="s">
        <v>80</v>
      </c>
      <c r="K69" s="23" t="s">
        <v>80</v>
      </c>
      <c r="L69" s="24" t="s">
        <v>80</v>
      </c>
    </row>
    <row r="70" spans="1:12" x14ac:dyDescent="0.25">
      <c r="A70" s="84" t="s">
        <v>54</v>
      </c>
      <c r="B70" s="85"/>
      <c r="C70" s="85"/>
      <c r="D70" s="88" t="s">
        <v>64</v>
      </c>
      <c r="E70" s="89"/>
      <c r="F70" s="89"/>
      <c r="G70" s="89"/>
      <c r="H70" s="89"/>
      <c r="I70" s="89"/>
      <c r="J70" s="89"/>
      <c r="K70" s="89"/>
      <c r="L70" s="90"/>
    </row>
    <row r="71" spans="1:12" ht="15.75" thickBot="1" x14ac:dyDescent="0.3">
      <c r="A71" s="86"/>
      <c r="B71" s="87"/>
      <c r="C71" s="87"/>
      <c r="D71" s="16" t="s">
        <v>63</v>
      </c>
      <c r="E71" s="17">
        <v>25</v>
      </c>
      <c r="F71" s="18"/>
      <c r="G71" s="18"/>
      <c r="H71" s="18"/>
      <c r="I71" s="18"/>
      <c r="J71" s="18"/>
      <c r="K71" s="18"/>
      <c r="L71" s="19"/>
    </row>
    <row r="72" spans="1:12" thickBot="1" x14ac:dyDescent="0.35"/>
    <row r="73" spans="1:12" ht="18" x14ac:dyDescent="0.3">
      <c r="A73" s="59" t="s">
        <v>67</v>
      </c>
      <c r="B73" s="60"/>
      <c r="C73" s="61" t="s">
        <v>68</v>
      </c>
      <c r="D73" s="67"/>
      <c r="E73" s="67"/>
      <c r="F73" s="67"/>
      <c r="G73" s="67"/>
      <c r="H73" s="67"/>
      <c r="I73" s="67"/>
      <c r="J73" s="67"/>
      <c r="K73" s="67"/>
      <c r="L73" s="68"/>
    </row>
    <row r="74" spans="1:12" ht="15.75" x14ac:dyDescent="0.25">
      <c r="A74" s="6"/>
      <c r="B74" s="93" t="s">
        <v>0</v>
      </c>
      <c r="C74" s="50"/>
      <c r="D74" s="50"/>
      <c r="E74" s="94" t="s">
        <v>6</v>
      </c>
      <c r="F74" s="94" t="s">
        <v>7</v>
      </c>
      <c r="G74" s="94" t="s">
        <v>8</v>
      </c>
      <c r="H74" s="94" t="s">
        <v>12</v>
      </c>
      <c r="I74" s="94" t="s">
        <v>9</v>
      </c>
      <c r="J74" s="94" t="s">
        <v>10</v>
      </c>
      <c r="K74" s="94" t="s">
        <v>11</v>
      </c>
      <c r="L74" s="83" t="s">
        <v>13</v>
      </c>
    </row>
    <row r="75" spans="1:12" x14ac:dyDescent="0.25">
      <c r="A75" s="6"/>
      <c r="B75" s="7"/>
      <c r="C75" s="7"/>
      <c r="D75" s="7"/>
      <c r="E75" s="94"/>
      <c r="F75" s="94"/>
      <c r="G75" s="94"/>
      <c r="H75" s="94"/>
      <c r="I75" s="94"/>
      <c r="J75" s="94"/>
      <c r="K75" s="94"/>
      <c r="L75" s="83"/>
    </row>
    <row r="76" spans="1:12" x14ac:dyDescent="0.25">
      <c r="A76" s="8" t="s">
        <v>1</v>
      </c>
      <c r="B76" s="9" t="s">
        <v>2</v>
      </c>
      <c r="C76" s="7"/>
      <c r="D76" s="7"/>
      <c r="E76" s="10">
        <f>$L$20*90%</f>
        <v>709.2</v>
      </c>
      <c r="F76" s="10">
        <f>$L$20*100%</f>
        <v>788</v>
      </c>
      <c r="G76" s="10">
        <f>$L$20*90%</f>
        <v>709.2</v>
      </c>
      <c r="H76" s="10">
        <f>$L$20*100%</f>
        <v>788</v>
      </c>
      <c r="I76" s="10">
        <f>$L$20*90%</f>
        <v>709.2</v>
      </c>
      <c r="J76" s="10">
        <f>$L$20*100%</f>
        <v>788</v>
      </c>
      <c r="K76" s="10">
        <f>$L$20*100%</f>
        <v>788</v>
      </c>
      <c r="L76" s="11">
        <f>$L$20*120%</f>
        <v>945.59999999999991</v>
      </c>
    </row>
    <row r="77" spans="1:12" ht="14.45" x14ac:dyDescent="0.3">
      <c r="A77" s="8" t="s">
        <v>3</v>
      </c>
      <c r="B77" s="9" t="s">
        <v>4</v>
      </c>
      <c r="C77" s="12" t="s">
        <v>5</v>
      </c>
      <c r="D77" s="12">
        <v>360000</v>
      </c>
      <c r="E77" s="10">
        <f>$L$20*95%</f>
        <v>748.59999999999991</v>
      </c>
      <c r="F77" s="10">
        <f>$L$20*105%</f>
        <v>827.40000000000009</v>
      </c>
      <c r="G77" s="10">
        <f>$L$20*95%</f>
        <v>748.59999999999991</v>
      </c>
      <c r="H77" s="10">
        <f>$L$20*105%</f>
        <v>827.40000000000009</v>
      </c>
      <c r="I77" s="10">
        <f>$L$20*95%</f>
        <v>748.59999999999991</v>
      </c>
      <c r="J77" s="10">
        <f>$L$20*105%</f>
        <v>827.40000000000009</v>
      </c>
      <c r="K77" s="10">
        <f>$L$20*105%</f>
        <v>827.40000000000009</v>
      </c>
      <c r="L77" s="11">
        <f>$L$20*125%</f>
        <v>985</v>
      </c>
    </row>
    <row r="78" spans="1:12" ht="14.45" x14ac:dyDescent="0.3">
      <c r="A78" s="8" t="s">
        <v>16</v>
      </c>
      <c r="B78" s="9" t="s">
        <v>26</v>
      </c>
      <c r="C78" s="12" t="s">
        <v>17</v>
      </c>
      <c r="D78" s="12">
        <v>540000</v>
      </c>
      <c r="E78" s="10">
        <f>$L$20*100%</f>
        <v>788</v>
      </c>
      <c r="F78" s="10">
        <f>$L$20*110%</f>
        <v>866.80000000000007</v>
      </c>
      <c r="G78" s="10">
        <f>$L$20*100%</f>
        <v>788</v>
      </c>
      <c r="H78" s="10">
        <f>$L$20*110%</f>
        <v>866.80000000000007</v>
      </c>
      <c r="I78" s="10">
        <f>$L$20*100%</f>
        <v>788</v>
      </c>
      <c r="J78" s="10">
        <f>$L$20*110%</f>
        <v>866.80000000000007</v>
      </c>
      <c r="K78" s="10">
        <f>$L$20*110%</f>
        <v>866.80000000000007</v>
      </c>
      <c r="L78" s="11">
        <f>$L$20*130%</f>
        <v>1024.4000000000001</v>
      </c>
    </row>
    <row r="79" spans="1:12" ht="14.45" x14ac:dyDescent="0.3">
      <c r="A79" s="8" t="s">
        <v>18</v>
      </c>
      <c r="B79" s="9" t="s">
        <v>19</v>
      </c>
      <c r="C79" s="12" t="s">
        <v>5</v>
      </c>
      <c r="D79" s="12">
        <v>720000</v>
      </c>
      <c r="E79" s="10">
        <f>$L$20*105%</f>
        <v>827.40000000000009</v>
      </c>
      <c r="F79" s="10">
        <f>$L$20*115%</f>
        <v>906.19999999999993</v>
      </c>
      <c r="G79" s="10">
        <f>$L$20*105%</f>
        <v>827.40000000000009</v>
      </c>
      <c r="H79" s="10">
        <f>$L$20*115%</f>
        <v>906.19999999999993</v>
      </c>
      <c r="I79" s="10">
        <f>$L$20*105%</f>
        <v>827.40000000000009</v>
      </c>
      <c r="J79" s="10">
        <f>$L$20*115%</f>
        <v>906.19999999999993</v>
      </c>
      <c r="K79" s="10">
        <f>$L$20*115%</f>
        <v>906.19999999999993</v>
      </c>
      <c r="L79" s="11">
        <f>$L$20*135%</f>
        <v>1063.8000000000002</v>
      </c>
    </row>
    <row r="80" spans="1:12" ht="14.45" x14ac:dyDescent="0.3">
      <c r="A80" s="8" t="s">
        <v>20</v>
      </c>
      <c r="B80" s="9" t="s">
        <v>21</v>
      </c>
      <c r="C80" s="12" t="s">
        <v>5</v>
      </c>
      <c r="D80" s="12">
        <v>900000</v>
      </c>
      <c r="E80" s="10">
        <f>$L$20*110%</f>
        <v>866.80000000000007</v>
      </c>
      <c r="F80" s="10">
        <f>$L$20*120%</f>
        <v>945.59999999999991</v>
      </c>
      <c r="G80" s="10">
        <f>$L$20*110%</f>
        <v>866.80000000000007</v>
      </c>
      <c r="H80" s="10">
        <f>$L$20*120%</f>
        <v>945.59999999999991</v>
      </c>
      <c r="I80" s="10">
        <f>$L$20*110%</f>
        <v>866.80000000000007</v>
      </c>
      <c r="J80" s="10">
        <f>$L$20*120%</f>
        <v>945.59999999999991</v>
      </c>
      <c r="K80" s="10">
        <f>$L$20*120%</f>
        <v>945.59999999999991</v>
      </c>
      <c r="L80" s="11">
        <f>$L$20*140%</f>
        <v>1103.1999999999998</v>
      </c>
    </row>
    <row r="81" spans="1:12" ht="14.45" x14ac:dyDescent="0.3">
      <c r="A81" s="8" t="s">
        <v>22</v>
      </c>
      <c r="B81" s="9" t="s">
        <v>24</v>
      </c>
      <c r="C81" s="12" t="s">
        <v>5</v>
      </c>
      <c r="D81" s="12">
        <v>1080000</v>
      </c>
      <c r="E81" s="10">
        <f>$L$20*115%</f>
        <v>906.19999999999993</v>
      </c>
      <c r="F81" s="10">
        <f>$L$20*125%</f>
        <v>985</v>
      </c>
      <c r="G81" s="10">
        <f>$L$20*115%</f>
        <v>906.19999999999993</v>
      </c>
      <c r="H81" s="10">
        <f>$L$20*125%</f>
        <v>985</v>
      </c>
      <c r="I81" s="10">
        <f>$L$20*115%</f>
        <v>906.19999999999993</v>
      </c>
      <c r="J81" s="10">
        <f>$L$20*125%</f>
        <v>985</v>
      </c>
      <c r="K81" s="10">
        <f>$L$20*125%</f>
        <v>985</v>
      </c>
      <c r="L81" s="11">
        <f>$L$20*145%</f>
        <v>1142.5999999999999</v>
      </c>
    </row>
    <row r="82" spans="1:12" ht="14.45" x14ac:dyDescent="0.3">
      <c r="A82" s="8" t="s">
        <v>23</v>
      </c>
      <c r="B82" s="9" t="s">
        <v>25</v>
      </c>
      <c r="C82" s="12" t="s">
        <v>5</v>
      </c>
      <c r="D82" s="12">
        <v>1260000</v>
      </c>
      <c r="E82" s="10">
        <f>$L$20*120%</f>
        <v>945.59999999999991</v>
      </c>
      <c r="F82" s="10">
        <f>$L$20*130%</f>
        <v>1024.4000000000001</v>
      </c>
      <c r="G82" s="10">
        <f>$L$20*120%</f>
        <v>945.59999999999991</v>
      </c>
      <c r="H82" s="10">
        <f>$L$20*130%</f>
        <v>1024.4000000000001</v>
      </c>
      <c r="I82" s="10">
        <f>$L$20*120%</f>
        <v>945.59999999999991</v>
      </c>
      <c r="J82" s="10">
        <f>$L$20*130%</f>
        <v>1024.4000000000001</v>
      </c>
      <c r="K82" s="10">
        <f>$L$20*130%</f>
        <v>1024.4000000000001</v>
      </c>
      <c r="L82" s="11">
        <f>$L$20*150%</f>
        <v>1182</v>
      </c>
    </row>
    <row r="83" spans="1:12" ht="14.45" x14ac:dyDescent="0.3">
      <c r="A83" s="8" t="s">
        <v>27</v>
      </c>
      <c r="B83" s="9" t="s">
        <v>28</v>
      </c>
      <c r="C83" s="12" t="s">
        <v>5</v>
      </c>
      <c r="D83" s="12">
        <v>1440000</v>
      </c>
      <c r="E83" s="10">
        <f>$L$20*125%</f>
        <v>985</v>
      </c>
      <c r="F83" s="10">
        <f>$L$20*135%</f>
        <v>1063.8000000000002</v>
      </c>
      <c r="G83" s="10">
        <f>$L$20*125%</f>
        <v>985</v>
      </c>
      <c r="H83" s="10">
        <f>$L$20*135%</f>
        <v>1063.8000000000002</v>
      </c>
      <c r="I83" s="10">
        <f>$L$20*125%</f>
        <v>985</v>
      </c>
      <c r="J83" s="10">
        <f>$L$20*135%</f>
        <v>1063.8000000000002</v>
      </c>
      <c r="K83" s="10">
        <f>$L$20*135%</f>
        <v>1063.8000000000002</v>
      </c>
      <c r="L83" s="11">
        <f>$L$20*155%</f>
        <v>1221.4000000000001</v>
      </c>
    </row>
    <row r="84" spans="1:12" ht="14.45" x14ac:dyDescent="0.3">
      <c r="A84" s="8" t="s">
        <v>29</v>
      </c>
      <c r="B84" s="9" t="s">
        <v>30</v>
      </c>
      <c r="C84" s="12" t="s">
        <v>5</v>
      </c>
      <c r="D84" s="12">
        <v>1620000</v>
      </c>
      <c r="E84" s="10">
        <f>$L$20*130%</f>
        <v>1024.4000000000001</v>
      </c>
      <c r="F84" s="10">
        <f>$L$20*140%</f>
        <v>1103.1999999999998</v>
      </c>
      <c r="G84" s="10">
        <f>$L$20*130%</f>
        <v>1024.4000000000001</v>
      </c>
      <c r="H84" s="10">
        <f>$L$20*140%</f>
        <v>1103.1999999999998</v>
      </c>
      <c r="I84" s="10">
        <f>$L$20*130%</f>
        <v>1024.4000000000001</v>
      </c>
      <c r="J84" s="10">
        <f>$L$20*140%</f>
        <v>1103.1999999999998</v>
      </c>
      <c r="K84" s="10">
        <f>$L$20*140%</f>
        <v>1103.1999999999998</v>
      </c>
      <c r="L84" s="11">
        <f>$L$20*160%</f>
        <v>1260.8000000000002</v>
      </c>
    </row>
    <row r="85" spans="1:12" ht="14.45" x14ac:dyDescent="0.3">
      <c r="A85" s="8" t="s">
        <v>31</v>
      </c>
      <c r="B85" s="9" t="s">
        <v>32</v>
      </c>
      <c r="C85" s="12" t="s">
        <v>5</v>
      </c>
      <c r="D85" s="12">
        <v>1800000</v>
      </c>
      <c r="E85" s="10">
        <f>$L$20*135%</f>
        <v>1063.8000000000002</v>
      </c>
      <c r="F85" s="10">
        <f>$L$20*145%</f>
        <v>1142.5999999999999</v>
      </c>
      <c r="G85" s="10">
        <f>$L$20*135%</f>
        <v>1063.8000000000002</v>
      </c>
      <c r="H85" s="10">
        <f>$L$20*145%</f>
        <v>1142.5999999999999</v>
      </c>
      <c r="I85" s="10">
        <f>$L$20*135%</f>
        <v>1063.8000000000002</v>
      </c>
      <c r="J85" s="10">
        <f>$L$20*145%</f>
        <v>1142.5999999999999</v>
      </c>
      <c r="K85" s="10">
        <f>$L$20*145%</f>
        <v>1142.5999999999999</v>
      </c>
      <c r="L85" s="11">
        <f>$L$20*165%</f>
        <v>1300.1999999999998</v>
      </c>
    </row>
    <row r="86" spans="1:12" ht="14.45" x14ac:dyDescent="0.3">
      <c r="A86" s="8" t="s">
        <v>33</v>
      </c>
      <c r="B86" s="9" t="s">
        <v>34</v>
      </c>
      <c r="C86" s="12" t="s">
        <v>5</v>
      </c>
      <c r="D86" s="12">
        <v>1980000</v>
      </c>
      <c r="E86" s="10">
        <f>$L$20*140%</f>
        <v>1103.1999999999998</v>
      </c>
      <c r="F86" s="10">
        <f>$L$20*150%</f>
        <v>1182</v>
      </c>
      <c r="G86" s="10">
        <f>$L$20*140%</f>
        <v>1103.1999999999998</v>
      </c>
      <c r="H86" s="10">
        <f>$L$20*150%</f>
        <v>1182</v>
      </c>
      <c r="I86" s="10">
        <f>$L$20*140%</f>
        <v>1103.1999999999998</v>
      </c>
      <c r="J86" s="10">
        <f>$L$20*150%</f>
        <v>1182</v>
      </c>
      <c r="K86" s="10">
        <f>$L$20*150%</f>
        <v>1182</v>
      </c>
      <c r="L86" s="11">
        <f>$L$20*170%</f>
        <v>1339.6</v>
      </c>
    </row>
    <row r="87" spans="1:12" ht="14.45" x14ac:dyDescent="0.3">
      <c r="A87" s="8" t="s">
        <v>35</v>
      </c>
      <c r="B87" s="9" t="s">
        <v>36</v>
      </c>
      <c r="C87" s="12" t="s">
        <v>5</v>
      </c>
      <c r="D87" s="12">
        <v>2160000</v>
      </c>
      <c r="E87" s="10">
        <f>$L$20*145%</f>
        <v>1142.5999999999999</v>
      </c>
      <c r="F87" s="10">
        <f>$L$20*155%</f>
        <v>1221.4000000000001</v>
      </c>
      <c r="G87" s="10">
        <f>$L$20*145%</f>
        <v>1142.5999999999999</v>
      </c>
      <c r="H87" s="10">
        <f>$L$20*155%</f>
        <v>1221.4000000000001</v>
      </c>
      <c r="I87" s="10">
        <f>$L$20*145%</f>
        <v>1142.5999999999999</v>
      </c>
      <c r="J87" s="10">
        <f>$L$20*155%</f>
        <v>1221.4000000000001</v>
      </c>
      <c r="K87" s="10">
        <f>$L$20*155%</f>
        <v>1221.4000000000001</v>
      </c>
      <c r="L87" s="11">
        <f>$L$20*175%</f>
        <v>1379</v>
      </c>
    </row>
    <row r="88" spans="1:12" ht="14.45" x14ac:dyDescent="0.3">
      <c r="A88" s="8" t="s">
        <v>37</v>
      </c>
      <c r="B88" s="9" t="s">
        <v>38</v>
      </c>
      <c r="C88" s="12" t="s">
        <v>5</v>
      </c>
      <c r="D88" s="12">
        <v>2340000</v>
      </c>
      <c r="E88" s="10">
        <f>$L$20*150%</f>
        <v>1182</v>
      </c>
      <c r="F88" s="10">
        <f>$L$20*160%</f>
        <v>1260.8000000000002</v>
      </c>
      <c r="G88" s="10">
        <f>$L$20*150%</f>
        <v>1182</v>
      </c>
      <c r="H88" s="10">
        <f>$L$20*160%</f>
        <v>1260.8000000000002</v>
      </c>
      <c r="I88" s="10">
        <f>$L$20*150%</f>
        <v>1182</v>
      </c>
      <c r="J88" s="10">
        <f>$L$20*160%</f>
        <v>1260.8000000000002</v>
      </c>
      <c r="K88" s="10">
        <f>$L$20*160%</f>
        <v>1260.8000000000002</v>
      </c>
      <c r="L88" s="11">
        <f>$L$20*180%</f>
        <v>1418.4</v>
      </c>
    </row>
    <row r="89" spans="1:12" ht="14.45" x14ac:dyDescent="0.3">
      <c r="A89" s="8" t="s">
        <v>39</v>
      </c>
      <c r="B89" s="9" t="s">
        <v>40</v>
      </c>
      <c r="C89" s="12" t="s">
        <v>5</v>
      </c>
      <c r="D89" s="12">
        <v>2520000</v>
      </c>
      <c r="E89" s="10">
        <f>$L$20*155%</f>
        <v>1221.4000000000001</v>
      </c>
      <c r="F89" s="10">
        <f>$L$20*165%</f>
        <v>1300.1999999999998</v>
      </c>
      <c r="G89" s="10">
        <f>$L$20*155%</f>
        <v>1221.4000000000001</v>
      </c>
      <c r="H89" s="10">
        <f>$L$20*165%</f>
        <v>1300.1999999999998</v>
      </c>
      <c r="I89" s="10">
        <f>$L$20*155%</f>
        <v>1221.4000000000001</v>
      </c>
      <c r="J89" s="10">
        <f>$L$20*165%</f>
        <v>1300.1999999999998</v>
      </c>
      <c r="K89" s="10">
        <f>$L$20*165%</f>
        <v>1300.1999999999998</v>
      </c>
      <c r="L89" s="11">
        <f>$L$20*185%</f>
        <v>1457.8000000000002</v>
      </c>
    </row>
    <row r="90" spans="1:12" ht="14.45" x14ac:dyDescent="0.3">
      <c r="A90" s="8" t="s">
        <v>41</v>
      </c>
      <c r="B90" s="9" t="s">
        <v>42</v>
      </c>
      <c r="C90" s="12" t="s">
        <v>5</v>
      </c>
      <c r="D90" s="12">
        <v>2700000</v>
      </c>
      <c r="E90" s="10">
        <f>$L$20*160%</f>
        <v>1260.8000000000002</v>
      </c>
      <c r="F90" s="10">
        <f>$L$20*170%</f>
        <v>1339.6</v>
      </c>
      <c r="G90" s="10">
        <f>$L$20*160%</f>
        <v>1260.8000000000002</v>
      </c>
      <c r="H90" s="10">
        <f>$L$20*170%</f>
        <v>1339.6</v>
      </c>
      <c r="I90" s="10">
        <f>$L$20*160%</f>
        <v>1260.8000000000002</v>
      </c>
      <c r="J90" s="10">
        <f>$L$20*170%</f>
        <v>1339.6</v>
      </c>
      <c r="K90" s="10">
        <f>$L$20*170%</f>
        <v>1339.6</v>
      </c>
      <c r="L90" s="11">
        <f>$L$20*190%</f>
        <v>1497.1999999999998</v>
      </c>
    </row>
    <row r="91" spans="1:12" ht="14.45" x14ac:dyDescent="0.3">
      <c r="A91" s="8" t="s">
        <v>43</v>
      </c>
      <c r="B91" s="9" t="s">
        <v>44</v>
      </c>
      <c r="C91" s="12" t="s">
        <v>5</v>
      </c>
      <c r="D91" s="12">
        <v>2880000</v>
      </c>
      <c r="E91" s="10">
        <f>$L$20*165%</f>
        <v>1300.1999999999998</v>
      </c>
      <c r="F91" s="10">
        <f>$L$20*175%</f>
        <v>1379</v>
      </c>
      <c r="G91" s="10">
        <f>$L$20*165%</f>
        <v>1300.1999999999998</v>
      </c>
      <c r="H91" s="10">
        <f>$L$20*175%</f>
        <v>1379</v>
      </c>
      <c r="I91" s="10">
        <f>$L$20*165%</f>
        <v>1300.1999999999998</v>
      </c>
      <c r="J91" s="10">
        <f>$L$20*175%</f>
        <v>1379</v>
      </c>
      <c r="K91" s="10">
        <f>$L$20*175%</f>
        <v>1379</v>
      </c>
      <c r="L91" s="11">
        <f>$L$20*195%</f>
        <v>1536.6</v>
      </c>
    </row>
    <row r="92" spans="1:12" ht="14.45" x14ac:dyDescent="0.3">
      <c r="A92" s="8" t="s">
        <v>45</v>
      </c>
      <c r="B92" s="9" t="s">
        <v>46</v>
      </c>
      <c r="C92" s="12" t="s">
        <v>5</v>
      </c>
      <c r="D92" s="12">
        <v>3060000</v>
      </c>
      <c r="E92" s="10">
        <f>$L$20*170%</f>
        <v>1339.6</v>
      </c>
      <c r="F92" s="10">
        <f>$L$20*180%</f>
        <v>1418.4</v>
      </c>
      <c r="G92" s="10">
        <f>$L$20*170%</f>
        <v>1339.6</v>
      </c>
      <c r="H92" s="10">
        <f>$L$20*180%</f>
        <v>1418.4</v>
      </c>
      <c r="I92" s="10">
        <f>$L$20*170%</f>
        <v>1339.6</v>
      </c>
      <c r="J92" s="10">
        <f>$L$20*180%</f>
        <v>1418.4</v>
      </c>
      <c r="K92" s="10">
        <f>$L$20*180%</f>
        <v>1418.4</v>
      </c>
      <c r="L92" s="11">
        <f>$L$20*200%</f>
        <v>1576</v>
      </c>
    </row>
    <row r="93" spans="1:12" ht="14.45" x14ac:dyDescent="0.3">
      <c r="A93" s="8" t="s">
        <v>47</v>
      </c>
      <c r="B93" s="9" t="s">
        <v>48</v>
      </c>
      <c r="C93" s="12" t="s">
        <v>5</v>
      </c>
      <c r="D93" s="12">
        <v>3240000</v>
      </c>
      <c r="E93" s="10">
        <f>$L$20*175%</f>
        <v>1379</v>
      </c>
      <c r="F93" s="10">
        <f>$L$20*185%</f>
        <v>1457.8000000000002</v>
      </c>
      <c r="G93" s="10">
        <f>$L$20*175%</f>
        <v>1379</v>
      </c>
      <c r="H93" s="10">
        <f>$L$20*185%</f>
        <v>1457.8000000000002</v>
      </c>
      <c r="I93" s="10">
        <f>$L$20*175%</f>
        <v>1379</v>
      </c>
      <c r="J93" s="10">
        <f>$L$20*185%</f>
        <v>1457.8000000000002</v>
      </c>
      <c r="K93" s="10">
        <f>$L$20*185%</f>
        <v>1457.8000000000002</v>
      </c>
      <c r="L93" s="11">
        <f>$L$20*205%</f>
        <v>1615.3999999999999</v>
      </c>
    </row>
    <row r="94" spans="1:12" ht="14.45" x14ac:dyDescent="0.3">
      <c r="A94" s="8" t="s">
        <v>49</v>
      </c>
      <c r="B94" s="9" t="s">
        <v>50</v>
      </c>
      <c r="C94" s="12" t="s">
        <v>5</v>
      </c>
      <c r="D94" s="12">
        <v>3420000</v>
      </c>
      <c r="E94" s="10">
        <f>$L$20*180%</f>
        <v>1418.4</v>
      </c>
      <c r="F94" s="10">
        <f>$L$20*190%</f>
        <v>1497.1999999999998</v>
      </c>
      <c r="G94" s="10">
        <f>$L$20*180%</f>
        <v>1418.4</v>
      </c>
      <c r="H94" s="10">
        <f>$L$20*190%</f>
        <v>1497.1999999999998</v>
      </c>
      <c r="I94" s="10">
        <f>$L$20*180%</f>
        <v>1418.4</v>
      </c>
      <c r="J94" s="10">
        <f>$L$20*190%</f>
        <v>1497.1999999999998</v>
      </c>
      <c r="K94" s="10">
        <f>$L$20*190%</f>
        <v>1497.1999999999998</v>
      </c>
      <c r="L94" s="11">
        <f>$L$20*215%</f>
        <v>1694.1999999999998</v>
      </c>
    </row>
    <row r="95" spans="1:12" ht="14.45" x14ac:dyDescent="0.3">
      <c r="A95" s="8" t="s">
        <v>51</v>
      </c>
      <c r="B95" s="9" t="s">
        <v>52</v>
      </c>
      <c r="C95" s="12" t="s">
        <v>5</v>
      </c>
      <c r="D95" s="12">
        <v>3600000</v>
      </c>
      <c r="E95" s="10">
        <f>$L$20*185%</f>
        <v>1457.8000000000002</v>
      </c>
      <c r="F95" s="10">
        <f>$L$20*195%</f>
        <v>1536.6</v>
      </c>
      <c r="G95" s="10">
        <f>$L$20*185%</f>
        <v>1457.8000000000002</v>
      </c>
      <c r="H95" s="10">
        <f>$L$20*195%</f>
        <v>1536.6</v>
      </c>
      <c r="I95" s="10">
        <f>$L$20*185%</f>
        <v>1457.8000000000002</v>
      </c>
      <c r="J95" s="10">
        <f>$L$20*195%</f>
        <v>1536.6</v>
      </c>
      <c r="K95" s="10">
        <f>$L$20*195%</f>
        <v>1536.6</v>
      </c>
      <c r="L95" s="11">
        <f>$L$20*220%</f>
        <v>1733.6000000000001</v>
      </c>
    </row>
    <row r="96" spans="1:12" thickBot="1" x14ac:dyDescent="0.35">
      <c r="A96" s="22" t="s">
        <v>110</v>
      </c>
      <c r="B96" s="91" t="s">
        <v>111</v>
      </c>
      <c r="C96" s="92"/>
      <c r="D96" s="92"/>
      <c r="E96" s="23" t="s">
        <v>80</v>
      </c>
      <c r="F96" s="23" t="s">
        <v>80</v>
      </c>
      <c r="G96" s="23" t="s">
        <v>80</v>
      </c>
      <c r="H96" s="23" t="s">
        <v>80</v>
      </c>
      <c r="I96" s="23" t="s">
        <v>80</v>
      </c>
      <c r="J96" s="23" t="s">
        <v>80</v>
      </c>
      <c r="K96" s="23" t="s">
        <v>80</v>
      </c>
      <c r="L96" s="24" t="s">
        <v>80</v>
      </c>
    </row>
    <row r="97" spans="1:12" x14ac:dyDescent="0.25">
      <c r="A97" s="84" t="s">
        <v>54</v>
      </c>
      <c r="B97" s="85"/>
      <c r="C97" s="85"/>
      <c r="D97" s="88" t="s">
        <v>64</v>
      </c>
      <c r="E97" s="89"/>
      <c r="F97" s="89"/>
      <c r="G97" s="89"/>
      <c r="H97" s="89"/>
      <c r="I97" s="89"/>
      <c r="J97" s="89"/>
      <c r="K97" s="89"/>
      <c r="L97" s="90"/>
    </row>
    <row r="98" spans="1:12" ht="15.75" thickBot="1" x14ac:dyDescent="0.3">
      <c r="A98" s="86"/>
      <c r="B98" s="87"/>
      <c r="C98" s="87"/>
      <c r="D98" s="16" t="s">
        <v>63</v>
      </c>
      <c r="E98" s="17">
        <v>25</v>
      </c>
      <c r="F98" s="18"/>
      <c r="G98" s="18"/>
      <c r="H98" s="18"/>
      <c r="I98" s="18"/>
      <c r="J98" s="18"/>
      <c r="K98" s="18"/>
      <c r="L98" s="19"/>
    </row>
    <row r="99" spans="1:12" ht="14.45" x14ac:dyDescent="0.3">
      <c r="A99" s="25"/>
      <c r="B99" s="25"/>
      <c r="C99" s="25"/>
      <c r="D99" s="26"/>
      <c r="E99" s="27"/>
      <c r="F99" s="28"/>
      <c r="G99" s="28"/>
      <c r="H99" s="28"/>
      <c r="I99" s="28"/>
      <c r="J99" s="28"/>
      <c r="K99" s="28"/>
      <c r="L99" s="28"/>
    </row>
    <row r="100" spans="1:12" thickBot="1" x14ac:dyDescent="0.35"/>
    <row r="101" spans="1:12" ht="18.75" x14ac:dyDescent="0.25">
      <c r="A101" s="59" t="s">
        <v>69</v>
      </c>
      <c r="B101" s="60"/>
      <c r="C101" s="61" t="s">
        <v>70</v>
      </c>
      <c r="D101" s="67"/>
      <c r="E101" s="67"/>
      <c r="F101" s="67"/>
      <c r="G101" s="67"/>
      <c r="H101" s="67"/>
      <c r="I101" s="67"/>
      <c r="J101" s="67"/>
      <c r="K101" s="67"/>
      <c r="L101" s="68"/>
    </row>
    <row r="102" spans="1:12" x14ac:dyDescent="0.25">
      <c r="A102" s="29"/>
      <c r="B102" s="56" t="s">
        <v>71</v>
      </c>
      <c r="C102" s="50"/>
      <c r="D102" s="50"/>
      <c r="E102" s="50"/>
      <c r="F102" s="50"/>
      <c r="G102" s="81" t="s">
        <v>72</v>
      </c>
      <c r="H102" s="81"/>
      <c r="I102" s="81" t="s">
        <v>73</v>
      </c>
      <c r="J102" s="81"/>
      <c r="K102" s="81" t="s">
        <v>74</v>
      </c>
      <c r="L102" s="82"/>
    </row>
    <row r="103" spans="1:12" ht="14.45" x14ac:dyDescent="0.3">
      <c r="A103" s="30" t="s">
        <v>1</v>
      </c>
      <c r="B103" s="70" t="s">
        <v>75</v>
      </c>
      <c r="C103" s="71"/>
      <c r="D103" s="71"/>
      <c r="E103" s="71"/>
      <c r="F103" s="71"/>
      <c r="G103" s="49">
        <f>$L$20*1.2</f>
        <v>945.59999999999991</v>
      </c>
      <c r="H103" s="50"/>
      <c r="I103" s="49">
        <f>$L$20*1.5</f>
        <v>1182</v>
      </c>
      <c r="J103" s="50"/>
      <c r="K103" s="80" t="s">
        <v>80</v>
      </c>
      <c r="L103" s="66"/>
    </row>
    <row r="104" spans="1:12" x14ac:dyDescent="0.25">
      <c r="A104" s="30" t="s">
        <v>76</v>
      </c>
      <c r="B104" s="70" t="s">
        <v>77</v>
      </c>
      <c r="C104" s="71"/>
      <c r="D104" s="71"/>
      <c r="E104" s="71"/>
      <c r="F104" s="71"/>
      <c r="G104" s="51"/>
      <c r="H104" s="52"/>
      <c r="I104" s="49">
        <f>$L$20*1.8</f>
        <v>1418.4</v>
      </c>
      <c r="J104" s="50"/>
      <c r="K104" s="31"/>
      <c r="L104" s="32"/>
    </row>
    <row r="105" spans="1:12" x14ac:dyDescent="0.25">
      <c r="A105" s="30" t="s">
        <v>16</v>
      </c>
      <c r="B105" s="70" t="s">
        <v>78</v>
      </c>
      <c r="C105" s="71"/>
      <c r="D105" s="71"/>
      <c r="E105" s="71"/>
      <c r="F105" s="71"/>
      <c r="G105" s="49">
        <f>$L$20*1.8</f>
        <v>1418.4</v>
      </c>
      <c r="H105" s="50"/>
      <c r="I105" s="51"/>
      <c r="J105" s="52"/>
      <c r="K105" s="31"/>
      <c r="L105" s="32"/>
    </row>
    <row r="106" spans="1:12" x14ac:dyDescent="0.25">
      <c r="A106" s="30" t="s">
        <v>18</v>
      </c>
      <c r="B106" s="70" t="s">
        <v>79</v>
      </c>
      <c r="C106" s="71"/>
      <c r="D106" s="71"/>
      <c r="E106" s="71"/>
      <c r="F106" s="71"/>
      <c r="G106" s="51"/>
      <c r="H106" s="52"/>
      <c r="I106" s="49">
        <f>$L$20*2</f>
        <v>1576</v>
      </c>
      <c r="J106" s="50"/>
      <c r="K106" s="31"/>
      <c r="L106" s="32"/>
    </row>
    <row r="107" spans="1:12" x14ac:dyDescent="0.25">
      <c r="A107" s="30" t="s">
        <v>81</v>
      </c>
      <c r="B107" s="70" t="s">
        <v>106</v>
      </c>
      <c r="C107" s="71"/>
      <c r="D107" s="71"/>
      <c r="E107" s="71"/>
      <c r="F107" s="71"/>
      <c r="G107" s="51"/>
      <c r="H107" s="52"/>
      <c r="I107" s="49">
        <f>$L$20*1.8</f>
        <v>1418.4</v>
      </c>
      <c r="J107" s="50"/>
      <c r="K107" s="31"/>
      <c r="L107" s="32"/>
    </row>
    <row r="108" spans="1:12" x14ac:dyDescent="0.25">
      <c r="A108" s="30" t="s">
        <v>22</v>
      </c>
      <c r="B108" s="70" t="s">
        <v>82</v>
      </c>
      <c r="C108" s="71"/>
      <c r="D108" s="71"/>
      <c r="E108" s="71"/>
      <c r="F108" s="71"/>
      <c r="G108" s="49">
        <f>$L$20*1.3</f>
        <v>1024.4000000000001</v>
      </c>
      <c r="H108" s="50"/>
      <c r="I108" s="51"/>
      <c r="J108" s="52"/>
      <c r="K108" s="31"/>
      <c r="L108" s="32"/>
    </row>
    <row r="109" spans="1:12" ht="14.45" x14ac:dyDescent="0.3">
      <c r="A109" s="30" t="s">
        <v>23</v>
      </c>
      <c r="B109" s="70" t="s">
        <v>83</v>
      </c>
      <c r="C109" s="71"/>
      <c r="D109" s="71"/>
      <c r="E109" s="71"/>
      <c r="F109" s="71"/>
      <c r="G109" s="49">
        <f>$L$20*1.3</f>
        <v>1024.4000000000001</v>
      </c>
      <c r="H109" s="50"/>
      <c r="I109" s="49">
        <f>$L$20*1.5</f>
        <v>1182</v>
      </c>
      <c r="J109" s="50"/>
      <c r="K109" s="31"/>
      <c r="L109" s="32"/>
    </row>
    <row r="110" spans="1:12" ht="15.75" thickBot="1" x14ac:dyDescent="0.3">
      <c r="A110" s="33" t="s">
        <v>27</v>
      </c>
      <c r="B110" s="47" t="s">
        <v>104</v>
      </c>
      <c r="C110" s="48"/>
      <c r="D110" s="48"/>
      <c r="E110" s="48"/>
      <c r="F110" s="48"/>
      <c r="G110" s="42">
        <f>$L$20*1.5</f>
        <v>1182</v>
      </c>
      <c r="H110" s="74"/>
      <c r="I110" s="42">
        <f>$L$20*2.1</f>
        <v>1654.8000000000002</v>
      </c>
      <c r="J110" s="74"/>
      <c r="K110" s="34"/>
      <c r="L110" s="35"/>
    </row>
    <row r="111" spans="1:12" x14ac:dyDescent="0.25">
      <c r="A111" s="72" t="s">
        <v>54</v>
      </c>
      <c r="B111" s="60"/>
      <c r="C111" s="60"/>
      <c r="D111" s="75" t="s">
        <v>84</v>
      </c>
      <c r="E111" s="76"/>
      <c r="F111" s="76"/>
      <c r="G111" s="76"/>
      <c r="H111" s="76"/>
      <c r="I111" s="76"/>
      <c r="J111" s="76"/>
      <c r="K111" s="76"/>
      <c r="L111" s="77"/>
    </row>
    <row r="112" spans="1:12" ht="15.75" thickBot="1" x14ac:dyDescent="0.3">
      <c r="A112" s="73"/>
      <c r="B112" s="74"/>
      <c r="C112" s="74"/>
      <c r="D112" s="78" t="s">
        <v>85</v>
      </c>
      <c r="E112" s="47"/>
      <c r="F112" s="47"/>
      <c r="G112" s="47"/>
      <c r="H112" s="47"/>
      <c r="I112" s="47"/>
      <c r="J112" s="47"/>
      <c r="K112" s="47"/>
      <c r="L112" s="79"/>
    </row>
    <row r="113" spans="1:12" ht="14.45" x14ac:dyDescent="0.3">
      <c r="A113" s="25"/>
      <c r="B113" s="25"/>
      <c r="C113" s="25"/>
      <c r="D113" s="26"/>
      <c r="E113" s="36"/>
      <c r="F113" s="36"/>
      <c r="G113" s="36"/>
      <c r="H113" s="36"/>
      <c r="I113" s="36"/>
      <c r="J113" s="36"/>
      <c r="K113" s="36"/>
      <c r="L113" s="36"/>
    </row>
    <row r="114" spans="1:12" thickBot="1" x14ac:dyDescent="0.35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</row>
    <row r="115" spans="1:12" ht="18" x14ac:dyDescent="0.3">
      <c r="A115" s="59" t="s">
        <v>86</v>
      </c>
      <c r="B115" s="60"/>
      <c r="C115" s="61" t="s">
        <v>87</v>
      </c>
      <c r="D115" s="67"/>
      <c r="E115" s="67"/>
      <c r="F115" s="67"/>
      <c r="G115" s="67"/>
      <c r="H115" s="67"/>
      <c r="I115" s="67"/>
      <c r="J115" s="67"/>
      <c r="K115" s="67"/>
      <c r="L115" s="68"/>
    </row>
    <row r="116" spans="1:12" x14ac:dyDescent="0.25">
      <c r="A116" s="29"/>
      <c r="B116" s="56" t="s">
        <v>107</v>
      </c>
      <c r="C116" s="50"/>
      <c r="D116" s="50"/>
      <c r="E116" s="50"/>
      <c r="F116" s="50"/>
      <c r="G116" s="81" t="s">
        <v>72</v>
      </c>
      <c r="H116" s="81"/>
      <c r="I116" s="81" t="s">
        <v>73</v>
      </c>
      <c r="J116" s="81"/>
      <c r="K116" s="81" t="s">
        <v>74</v>
      </c>
      <c r="L116" s="82"/>
    </row>
    <row r="117" spans="1:12" ht="14.45" x14ac:dyDescent="0.3">
      <c r="A117" s="30" t="s">
        <v>1</v>
      </c>
      <c r="B117" s="70" t="s">
        <v>75</v>
      </c>
      <c r="C117" s="71"/>
      <c r="D117" s="71"/>
      <c r="E117" s="71"/>
      <c r="F117" s="71"/>
      <c r="G117" s="49">
        <f>$L$20*1.5</f>
        <v>1182</v>
      </c>
      <c r="H117" s="50"/>
      <c r="I117" s="49">
        <f>$L$20*1.8</f>
        <v>1418.4</v>
      </c>
      <c r="J117" s="50"/>
      <c r="K117" s="80" t="s">
        <v>80</v>
      </c>
      <c r="L117" s="66"/>
    </row>
    <row r="118" spans="1:12" ht="14.45" x14ac:dyDescent="0.3">
      <c r="A118" s="30" t="s">
        <v>23</v>
      </c>
      <c r="B118" s="70" t="s">
        <v>108</v>
      </c>
      <c r="C118" s="71"/>
      <c r="D118" s="71"/>
      <c r="E118" s="71"/>
      <c r="F118" s="71"/>
      <c r="G118" s="49">
        <f>$L$20*1.3</f>
        <v>1024.4000000000001</v>
      </c>
      <c r="H118" s="50"/>
      <c r="I118" s="49">
        <f>$L$20*1.5</f>
        <v>1182</v>
      </c>
      <c r="J118" s="50"/>
      <c r="K118" s="31"/>
      <c r="L118" s="32"/>
    </row>
    <row r="119" spans="1:12" thickBot="1" x14ac:dyDescent="0.35">
      <c r="A119" s="33" t="s">
        <v>27</v>
      </c>
      <c r="B119" s="47" t="s">
        <v>109</v>
      </c>
      <c r="C119" s="48"/>
      <c r="D119" s="48"/>
      <c r="E119" s="48"/>
      <c r="F119" s="48"/>
      <c r="G119" s="49">
        <f>$L$20*1.3</f>
        <v>1024.4000000000001</v>
      </c>
      <c r="H119" s="50"/>
      <c r="I119" s="51"/>
      <c r="J119" s="52"/>
      <c r="K119" s="34"/>
      <c r="L119" s="35"/>
    </row>
    <row r="120" spans="1:12" x14ac:dyDescent="0.25">
      <c r="A120" s="72" t="s">
        <v>54</v>
      </c>
      <c r="B120" s="60"/>
      <c r="C120" s="60"/>
      <c r="D120" s="75" t="s">
        <v>84</v>
      </c>
      <c r="E120" s="76"/>
      <c r="F120" s="76"/>
      <c r="G120" s="76"/>
      <c r="H120" s="76"/>
      <c r="I120" s="76"/>
      <c r="J120" s="76"/>
      <c r="K120" s="76"/>
      <c r="L120" s="77"/>
    </row>
    <row r="121" spans="1:12" ht="15.75" thickBot="1" x14ac:dyDescent="0.3">
      <c r="A121" s="73"/>
      <c r="B121" s="74"/>
      <c r="C121" s="74"/>
      <c r="D121" s="78" t="s">
        <v>85</v>
      </c>
      <c r="E121" s="47"/>
      <c r="F121" s="47"/>
      <c r="G121" s="47"/>
      <c r="H121" s="47"/>
      <c r="I121" s="47"/>
      <c r="J121" s="47"/>
      <c r="K121" s="47"/>
      <c r="L121" s="79"/>
    </row>
    <row r="122" spans="1:12" ht="14.45" x14ac:dyDescent="0.3">
      <c r="A122" s="25"/>
      <c r="B122" s="25"/>
      <c r="C122" s="25"/>
      <c r="D122" s="26"/>
      <c r="E122" s="36"/>
      <c r="F122" s="36"/>
      <c r="G122" s="36"/>
      <c r="H122" s="36"/>
      <c r="I122" s="36"/>
      <c r="J122" s="36"/>
      <c r="K122" s="36"/>
      <c r="L122" s="36"/>
    </row>
    <row r="123" spans="1:12" thickBot="1" x14ac:dyDescent="0.35"/>
    <row r="124" spans="1:12" ht="18" x14ac:dyDescent="0.3">
      <c r="A124" s="59" t="s">
        <v>88</v>
      </c>
      <c r="B124" s="60"/>
      <c r="C124" s="61" t="s">
        <v>89</v>
      </c>
      <c r="D124" s="67"/>
      <c r="E124" s="67"/>
      <c r="F124" s="67"/>
      <c r="G124" s="67"/>
      <c r="H124" s="67"/>
      <c r="I124" s="67"/>
      <c r="J124" s="67"/>
      <c r="K124" s="67"/>
      <c r="L124" s="68"/>
    </row>
    <row r="125" spans="1:12" x14ac:dyDescent="0.25">
      <c r="A125" s="38" t="s">
        <v>90</v>
      </c>
      <c r="B125" s="64" t="s">
        <v>91</v>
      </c>
      <c r="C125" s="64"/>
      <c r="D125" s="64"/>
      <c r="E125" s="64"/>
      <c r="F125" s="64"/>
      <c r="G125" s="64"/>
      <c r="H125" s="64"/>
      <c r="I125" s="64"/>
      <c r="J125" s="64"/>
      <c r="K125" s="64"/>
      <c r="L125" s="69"/>
    </row>
    <row r="126" spans="1:12" x14ac:dyDescent="0.25">
      <c r="A126" s="30" t="s">
        <v>1</v>
      </c>
      <c r="B126" s="64" t="s">
        <v>92</v>
      </c>
      <c r="C126" s="64"/>
      <c r="D126" s="64"/>
      <c r="E126" s="64"/>
      <c r="F126" s="64"/>
      <c r="G126" s="64"/>
      <c r="H126" s="64"/>
      <c r="I126" s="64"/>
      <c r="J126" s="64"/>
      <c r="K126" s="64"/>
      <c r="L126" s="69"/>
    </row>
    <row r="127" spans="1:12" x14ac:dyDescent="0.25">
      <c r="A127" s="39" t="s">
        <v>76</v>
      </c>
      <c r="B127" s="64" t="s">
        <v>93</v>
      </c>
      <c r="C127" s="55"/>
      <c r="D127" s="55"/>
      <c r="E127" s="55"/>
      <c r="F127" s="55"/>
      <c r="G127" s="55"/>
      <c r="H127" s="55"/>
      <c r="I127" s="55"/>
      <c r="J127" s="55"/>
      <c r="K127" s="55"/>
      <c r="L127" s="65"/>
    </row>
    <row r="128" spans="1:12" ht="14.45" x14ac:dyDescent="0.3">
      <c r="A128" s="30"/>
      <c r="B128" s="64" t="s">
        <v>94</v>
      </c>
      <c r="C128" s="55"/>
      <c r="D128" s="55"/>
      <c r="E128" s="55"/>
      <c r="F128" s="55"/>
      <c r="G128" s="55"/>
      <c r="H128" s="55"/>
      <c r="I128" s="55"/>
      <c r="J128" s="55"/>
      <c r="K128" s="55"/>
      <c r="L128" s="65"/>
    </row>
    <row r="129" spans="1:12" x14ac:dyDescent="0.25">
      <c r="A129" s="38" t="s">
        <v>16</v>
      </c>
      <c r="B129" s="64" t="s">
        <v>95</v>
      </c>
      <c r="C129" s="55"/>
      <c r="D129" s="55"/>
      <c r="E129" s="55"/>
      <c r="F129" s="55"/>
      <c r="G129" s="55"/>
      <c r="H129" s="55"/>
      <c r="I129" s="55"/>
      <c r="J129" s="55"/>
      <c r="K129" s="55"/>
      <c r="L129" s="65"/>
    </row>
    <row r="130" spans="1:12" x14ac:dyDescent="0.25">
      <c r="A130" s="38" t="s">
        <v>96</v>
      </c>
      <c r="B130" s="54" t="s">
        <v>97</v>
      </c>
      <c r="C130" s="55"/>
      <c r="D130" s="55"/>
      <c r="E130" s="55"/>
      <c r="F130" s="55"/>
      <c r="G130" s="55"/>
      <c r="H130" s="55"/>
      <c r="I130" s="55"/>
      <c r="J130" s="55"/>
      <c r="K130" s="56" t="s">
        <v>98</v>
      </c>
      <c r="L130" s="57"/>
    </row>
    <row r="131" spans="1:12" x14ac:dyDescent="0.25">
      <c r="A131" s="30" t="s">
        <v>1</v>
      </c>
      <c r="B131" s="64" t="s">
        <v>99</v>
      </c>
      <c r="C131" s="55"/>
      <c r="D131" s="55"/>
      <c r="E131" s="55"/>
      <c r="F131" s="55"/>
      <c r="G131" s="55"/>
      <c r="H131" s="55"/>
      <c r="I131" s="55"/>
      <c r="J131" s="55"/>
      <c r="K131" s="49">
        <f>$L$20*20%</f>
        <v>157.60000000000002</v>
      </c>
      <c r="L131" s="66"/>
    </row>
    <row r="132" spans="1:12" ht="15.75" thickBot="1" x14ac:dyDescent="0.3">
      <c r="A132" s="33" t="s">
        <v>76</v>
      </c>
      <c r="B132" s="41" t="s">
        <v>100</v>
      </c>
      <c r="C132" s="53"/>
      <c r="D132" s="53"/>
      <c r="E132" s="53"/>
      <c r="F132" s="53"/>
      <c r="G132" s="53"/>
      <c r="H132" s="53"/>
      <c r="I132" s="53"/>
      <c r="J132" s="53"/>
      <c r="K132" s="42">
        <f>$L$20*25%</f>
        <v>197</v>
      </c>
      <c r="L132" s="58"/>
    </row>
    <row r="134" spans="1:12" thickBot="1" x14ac:dyDescent="0.35"/>
    <row r="135" spans="1:12" ht="18" x14ac:dyDescent="0.25">
      <c r="A135" s="59" t="s">
        <v>101</v>
      </c>
      <c r="B135" s="60"/>
      <c r="C135" s="61" t="s">
        <v>102</v>
      </c>
      <c r="D135" s="62"/>
      <c r="E135" s="62"/>
      <c r="F135" s="62"/>
      <c r="G135" s="62"/>
      <c r="H135" s="62"/>
      <c r="I135" s="62"/>
      <c r="J135" s="62"/>
      <c r="K135" s="60" t="s">
        <v>98</v>
      </c>
      <c r="L135" s="63"/>
    </row>
    <row r="136" spans="1:12" ht="15.75" thickBot="1" x14ac:dyDescent="0.3">
      <c r="A136" s="33" t="s">
        <v>1</v>
      </c>
      <c r="B136" s="41" t="s">
        <v>103</v>
      </c>
      <c r="C136" s="41"/>
      <c r="D136" s="41"/>
      <c r="E136" s="41"/>
      <c r="F136" s="41"/>
      <c r="G136" s="41"/>
      <c r="H136" s="41"/>
      <c r="I136" s="41"/>
      <c r="J136" s="41"/>
      <c r="K136" s="42">
        <f>L20*20%</f>
        <v>157.60000000000002</v>
      </c>
      <c r="L136" s="43"/>
    </row>
  </sheetData>
  <sheetProtection password="CC6D" sheet="1" objects="1" scenarios="1"/>
  <mergeCells count="129">
    <mergeCell ref="D1:L2"/>
    <mergeCell ref="D3:L3"/>
    <mergeCell ref="D4:L4"/>
    <mergeCell ref="D5:L5"/>
    <mergeCell ref="D6:L6"/>
    <mergeCell ref="A1:C7"/>
    <mergeCell ref="A16:L16"/>
    <mergeCell ref="A15:L15"/>
    <mergeCell ref="A17:L17"/>
    <mergeCell ref="A11:B11"/>
    <mergeCell ref="C11:L11"/>
    <mergeCell ref="A12:L12"/>
    <mergeCell ref="A13:L13"/>
    <mergeCell ref="A14:L14"/>
    <mergeCell ref="K21:K22"/>
    <mergeCell ref="L21:L22"/>
    <mergeCell ref="A19:L19"/>
    <mergeCell ref="A20:B20"/>
    <mergeCell ref="B21:D21"/>
    <mergeCell ref="E21:E22"/>
    <mergeCell ref="F21:F22"/>
    <mergeCell ref="G21:G22"/>
    <mergeCell ref="H21:H22"/>
    <mergeCell ref="I21:I22"/>
    <mergeCell ref="J21:J22"/>
    <mergeCell ref="C20:I20"/>
    <mergeCell ref="J20:K20"/>
    <mergeCell ref="J47:J48"/>
    <mergeCell ref="K47:K48"/>
    <mergeCell ref="L47:L48"/>
    <mergeCell ref="D70:L70"/>
    <mergeCell ref="A43:C44"/>
    <mergeCell ref="A70:C71"/>
    <mergeCell ref="B47:D47"/>
    <mergeCell ref="E47:E48"/>
    <mergeCell ref="F47:F48"/>
    <mergeCell ref="G47:G48"/>
    <mergeCell ref="H47:H48"/>
    <mergeCell ref="I47:I48"/>
    <mergeCell ref="B69:D69"/>
    <mergeCell ref="D43:L43"/>
    <mergeCell ref="A46:B46"/>
    <mergeCell ref="C46:L46"/>
    <mergeCell ref="A73:B73"/>
    <mergeCell ref="C73:L73"/>
    <mergeCell ref="B74:D74"/>
    <mergeCell ref="E74:E75"/>
    <mergeCell ref="F74:F75"/>
    <mergeCell ref="G74:G75"/>
    <mergeCell ref="H74:H75"/>
    <mergeCell ref="I74:I75"/>
    <mergeCell ref="J74:J75"/>
    <mergeCell ref="K74:K75"/>
    <mergeCell ref="K103:L103"/>
    <mergeCell ref="B104:F104"/>
    <mergeCell ref="B105:F105"/>
    <mergeCell ref="L74:L75"/>
    <mergeCell ref="A97:C98"/>
    <mergeCell ref="D97:L97"/>
    <mergeCell ref="A101:B101"/>
    <mergeCell ref="C101:L101"/>
    <mergeCell ref="G102:H102"/>
    <mergeCell ref="I102:J102"/>
    <mergeCell ref="K102:L102"/>
    <mergeCell ref="B102:F102"/>
    <mergeCell ref="G104:H104"/>
    <mergeCell ref="G105:H105"/>
    <mergeCell ref="B96:D96"/>
    <mergeCell ref="I104:J104"/>
    <mergeCell ref="I105:J105"/>
    <mergeCell ref="I106:J106"/>
    <mergeCell ref="B103:F103"/>
    <mergeCell ref="G103:H103"/>
    <mergeCell ref="I103:J103"/>
    <mergeCell ref="B107:F107"/>
    <mergeCell ref="G107:H107"/>
    <mergeCell ref="I107:J107"/>
    <mergeCell ref="B109:F109"/>
    <mergeCell ref="B108:F108"/>
    <mergeCell ref="G108:H108"/>
    <mergeCell ref="G109:H109"/>
    <mergeCell ref="I108:J108"/>
    <mergeCell ref="B106:F106"/>
    <mergeCell ref="G106:H106"/>
    <mergeCell ref="I118:J118"/>
    <mergeCell ref="A120:C121"/>
    <mergeCell ref="D120:L120"/>
    <mergeCell ref="D121:L121"/>
    <mergeCell ref="B117:F117"/>
    <mergeCell ref="G117:H117"/>
    <mergeCell ref="I117:J117"/>
    <mergeCell ref="K117:L117"/>
    <mergeCell ref="I109:J109"/>
    <mergeCell ref="D112:L112"/>
    <mergeCell ref="A115:B115"/>
    <mergeCell ref="C115:L115"/>
    <mergeCell ref="B116:F116"/>
    <mergeCell ref="G116:H116"/>
    <mergeCell ref="I116:J116"/>
    <mergeCell ref="K116:L116"/>
    <mergeCell ref="A111:C112"/>
    <mergeCell ref="D111:L111"/>
    <mergeCell ref="B110:F110"/>
    <mergeCell ref="G110:H110"/>
    <mergeCell ref="I110:J110"/>
    <mergeCell ref="B136:J136"/>
    <mergeCell ref="K136:L136"/>
    <mergeCell ref="A8:L9"/>
    <mergeCell ref="B119:F119"/>
    <mergeCell ref="G119:H119"/>
    <mergeCell ref="I119:J119"/>
    <mergeCell ref="B132:J132"/>
    <mergeCell ref="B130:J130"/>
    <mergeCell ref="K130:L130"/>
    <mergeCell ref="K132:L132"/>
    <mergeCell ref="A135:B135"/>
    <mergeCell ref="C135:J135"/>
    <mergeCell ref="K135:L135"/>
    <mergeCell ref="B127:L127"/>
    <mergeCell ref="B128:L128"/>
    <mergeCell ref="B129:L129"/>
    <mergeCell ref="B131:J131"/>
    <mergeCell ref="K131:L131"/>
    <mergeCell ref="A124:B124"/>
    <mergeCell ref="C124:L124"/>
    <mergeCell ref="B125:L125"/>
    <mergeCell ref="B126:L126"/>
    <mergeCell ref="B118:F118"/>
    <mergeCell ref="G118:H118"/>
  </mergeCells>
  <pageMargins left="0.51181102362204722" right="0" top="0.39370078740157483" bottom="0.39370078740157483" header="0" footer="0"/>
  <pageSetup paperSize="9" scale="8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Otávio</dc:creator>
  <cp:lastModifiedBy>Usuario</cp:lastModifiedBy>
  <cp:lastPrinted>2016-03-02T11:31:03Z</cp:lastPrinted>
  <dcterms:created xsi:type="dcterms:W3CDTF">2015-07-15T17:44:09Z</dcterms:created>
  <dcterms:modified xsi:type="dcterms:W3CDTF">2016-03-02T11:32:41Z</dcterms:modified>
</cp:coreProperties>
</file>